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20" windowHeight="11020" firstSheet="5" activeTab="7"/>
  </bookViews>
  <sheets>
    <sheet name="Préambule" sheetId="1" r:id="rId1"/>
    <sheet name="1. Présentation Porteur  Projet" sheetId="2" r:id="rId2"/>
    <sheet name="2. Présentation Projet" sheetId="3" r:id="rId3"/>
    <sheet name="3 . Surfaces du local" sheetId="4" r:id="rId4"/>
    <sheet name="4 . Plan de financement" sheetId="5" r:id="rId5"/>
    <sheet name="5 . Tableau des effectifs" sheetId="6" r:id="rId6"/>
    <sheet name="6 . Données de Fonctionnement" sheetId="7" r:id="rId7"/>
    <sheet name="7 . Compte de résultat N-1" sheetId="8" r:id="rId8"/>
    <sheet name="8 . Budget Multi-Accueil N" sheetId="9" r:id="rId9"/>
    <sheet name="Annexe Financière" sheetId="10" state="hidden" r:id="rId10"/>
    <sheet name="Annexe mode calcul FME" sheetId="11" state="hidden" r:id="rId11"/>
    <sheet name="taux couverture" sheetId="12" state="hidden" r:id="rId12"/>
    <sheet name="Feuil1" sheetId="13" r:id="rId13"/>
  </sheets>
  <definedNames>
    <definedName name="ville">'taux couverture'!$J$1:$J$37</definedName>
  </definedNames>
  <calcPr fullCalcOnLoad="1"/>
</workbook>
</file>

<file path=xl/sharedStrings.xml><?xml version="1.0" encoding="utf-8"?>
<sst xmlns="http://schemas.openxmlformats.org/spreadsheetml/2006/main" count="557" uniqueCount="402">
  <si>
    <t>Adresse</t>
  </si>
  <si>
    <t>Ville</t>
  </si>
  <si>
    <t>Gestionnaire si différent</t>
  </si>
  <si>
    <t>Qualification</t>
  </si>
  <si>
    <t>Année d'expérience</t>
  </si>
  <si>
    <t>Temps de travail hebdomadaire</t>
  </si>
  <si>
    <t>Equivalent Temps Plein (ETP)</t>
  </si>
  <si>
    <t>Type de poste</t>
  </si>
  <si>
    <t>Salaire Estimé annuel</t>
  </si>
  <si>
    <t>CHARGES</t>
  </si>
  <si>
    <t>PRODUITS</t>
  </si>
  <si>
    <t>Total</t>
  </si>
  <si>
    <t>Dépenses</t>
  </si>
  <si>
    <t>Recettes</t>
  </si>
  <si>
    <t>Emprunt</t>
  </si>
  <si>
    <t>Apport Personnel</t>
  </si>
  <si>
    <t>Locaux Techniques</t>
  </si>
  <si>
    <t>WC</t>
  </si>
  <si>
    <t>Bureau Direction</t>
  </si>
  <si>
    <t>Office de réchauffage</t>
  </si>
  <si>
    <t>Local Poussettes</t>
  </si>
  <si>
    <t xml:space="preserve">Travaux et/ou Aménagement prévus </t>
  </si>
  <si>
    <t>TTC</t>
  </si>
  <si>
    <t>HT*</t>
  </si>
  <si>
    <t>Horaire ouverture</t>
  </si>
  <si>
    <t>Planning hebdomadaire</t>
  </si>
  <si>
    <t>Projet pédagogique (en quelques lignes)</t>
  </si>
  <si>
    <t>Bail</t>
  </si>
  <si>
    <t>si non, préciser :</t>
  </si>
  <si>
    <t xml:space="preserve">Conclu le : </t>
  </si>
  <si>
    <t>Nom du bailleur :</t>
  </si>
  <si>
    <t>Loyer annuel hors taxes et hors charges :</t>
  </si>
  <si>
    <t>DEMANDE D'AIDE A L'INVESTISSEMENT</t>
  </si>
  <si>
    <t>La Caisse d'Allocations Familiales des Hauts-de-Seine se réserve le droit de réclamer, en sus des documents énumérés, tout justificatif ou renseignement complémentaire.</t>
  </si>
  <si>
    <t>Si le signataire n'est pas le représentant légal de la structure, merci de joindre le pourvoi lui permettant d'engager celle-ci.</t>
  </si>
  <si>
    <t>Je soussigné ('e)</t>
  </si>
  <si>
    <t>(nom et prénom), représentant('e) légal('e) de la structure :</t>
  </si>
  <si>
    <t xml:space="preserve">Attention : </t>
  </si>
  <si>
    <t>Le droit d’accès aux informations prévues par la loi n°78-17 du 6 janvier 1978 relative à l’informatique, aux fichiers et aux libertés s’exerce auprès du service ou de l’établissement auprès duquel vous avez déposé votre dossier.</t>
  </si>
  <si>
    <t>Fait le</t>
  </si>
  <si>
    <t>à</t>
  </si>
  <si>
    <t>Nom, prénom, fonction et signature électronique</t>
  </si>
  <si>
    <t>Afin de procéder à l'étude de votre dossier, il conviendra de compléter le document en respectant les codes couleurs ci-dessous :</t>
  </si>
  <si>
    <t>Tous les documents joints devront impérativement être datés, revêtus du cachet de la ville, de l'association ou de l'entreprise et de la signature de la personne mandatée.</t>
  </si>
  <si>
    <t>Réservé Caf</t>
  </si>
  <si>
    <t xml:space="preserve">  Case à cocher</t>
  </si>
  <si>
    <t xml:space="preserve">  Zone de texte</t>
  </si>
  <si>
    <t xml:space="preserve">  Réservé aux services de la Caf</t>
  </si>
  <si>
    <t>Statut Juridique</t>
  </si>
  <si>
    <t>N° SIREN ou SIRET</t>
  </si>
  <si>
    <t>N° RCS</t>
  </si>
  <si>
    <t xml:space="preserve">   certifie que l’établissement ne fait pas l’objet d’une mesure de redressement judiciaire ou n’est pas en liquidation judiciaire;</t>
  </si>
  <si>
    <t xml:space="preserve">  est garant de la qualité et de la sincérité des pièces justificatives;</t>
  </si>
  <si>
    <t xml:space="preserve">  s’engage à ce que le projet respecte le principe d’ouverture à tous sans distinction d’origine ou de sexe et quelle que soit l’appartenance philosophique, politique, syndicale ou confessionnelle ;</t>
  </si>
  <si>
    <t>Non</t>
  </si>
  <si>
    <t>Oui</t>
  </si>
  <si>
    <t xml:space="preserve">Bail commercial 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</si>
  <si>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</si>
  <si>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</si>
  <si>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</si>
  <si>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</si>
  <si>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</si>
  <si>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</si>
  <si>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</si>
  <si>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</si>
  <si>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</si>
  <si>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</si>
  <si>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</si>
  <si>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</si>
  <si>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Plan des surfaces occupées avant et après travaux</t>
  </si>
  <si>
    <t>Montants</t>
  </si>
  <si>
    <t>%</t>
  </si>
  <si>
    <t>*Justificatif si Entreprise HT</t>
  </si>
  <si>
    <t>4.1</t>
  </si>
  <si>
    <t>4.2</t>
  </si>
  <si>
    <t>Si autre financement fournir une attestation ou autre document le justifiant</t>
  </si>
  <si>
    <t>5.1</t>
  </si>
  <si>
    <t>Copie de la police d'assurance garantissant le bien faisant l'objet de la demande d'aide financière</t>
  </si>
  <si>
    <t>5 .Tableau des Effectifs</t>
  </si>
  <si>
    <t>4 . Plan de financement de l'opération</t>
  </si>
  <si>
    <t>3 . Tableau de répartition des surfaces</t>
  </si>
  <si>
    <t>2 .Présentation du projet</t>
  </si>
  <si>
    <t>1 .Présentation du porteur de projet</t>
  </si>
  <si>
    <t xml:space="preserve">  demande une aide de  </t>
  </si>
  <si>
    <t xml:space="preserve">  certifie exactes et sincères les informations du présent dossier, notamment la mention de l’ensemble des demandes de subventions auprès d’autres financeurs publics ;</t>
  </si>
  <si>
    <t xml:space="preserve">   certifie que l’établissement est en règle au regard de l’ensemble des déclarations sociales et fiscale ainsi que des cotisations et paiements correspondants ; </t>
  </si>
  <si>
    <t xml:space="preserve">Toute fausse déclaration est passible de peines d’emprisonnement et d’amendes prévues par les articles 441-6 et 441-7 du code pénal. </t>
  </si>
  <si>
    <t>Opportunité du projet</t>
  </si>
  <si>
    <t xml:space="preserve">Devis descriptifs et estimatifs des travaux </t>
  </si>
  <si>
    <t>Durée du Bail :</t>
  </si>
  <si>
    <t>Structure</t>
  </si>
  <si>
    <t>Période fermetures</t>
  </si>
  <si>
    <t xml:space="preserve">Pièces à fournir : </t>
  </si>
  <si>
    <t>Document relatif à la condition d'occupation des locaux ou du terrain concerné (acte d'acquisition, promesse de vente, bail locatif, etc.)</t>
  </si>
  <si>
    <t>Planning d'exécution de l'opération (date de début des travaux et d'achèvement, et date prévisible de l'ouverture au public)</t>
  </si>
  <si>
    <t>Pour les opérations concernant une construction ou une modification des locaux : photocopie du permis de construire ou du récépissé de dépôt; si les modifications projetées ne nécessitent pas l'obtention d'un permis de construire, faire établir un justificatif par l'architecte.</t>
  </si>
  <si>
    <t>Promoteur</t>
  </si>
  <si>
    <t>Date de création de la société ou de l'association</t>
  </si>
  <si>
    <t>Photographies (local intérieur, local extérieur, environnement, photo 3D, etc.)</t>
  </si>
  <si>
    <t>Attestation bancaire ou contrat de prêt en cas d'emprunt</t>
  </si>
  <si>
    <t>Date de dépôt des comptes au greffe</t>
  </si>
  <si>
    <t>Autorisation de débuter les travaux délivrée le :</t>
  </si>
  <si>
    <t>Si non, Acquistion VEFA</t>
  </si>
  <si>
    <t>Si non, Acquistion Local simple</t>
  </si>
  <si>
    <t>OUI</t>
  </si>
  <si>
    <t>NON</t>
  </si>
  <si>
    <t>Location des Locaux :</t>
  </si>
  <si>
    <t>PRESTATION  DE  SERVICE UNIQUE</t>
  </si>
  <si>
    <t xml:space="preserve">Budget du </t>
  </si>
  <si>
    <t>Au</t>
  </si>
  <si>
    <r>
      <rPr>
        <b/>
        <sz val="12"/>
        <color indexed="8"/>
        <rFont val="Arial"/>
        <family val="2"/>
      </rPr>
      <t>60</t>
    </r>
    <r>
      <rPr>
        <sz val="12"/>
        <color indexed="8"/>
        <rFont val="Arial"/>
        <family val="2"/>
      </rPr>
      <t xml:space="preserve"> Achats</t>
    </r>
  </si>
  <si>
    <r>
      <rPr>
        <b/>
        <sz val="12"/>
        <color indexed="8"/>
        <rFont val="Arial"/>
        <family val="2"/>
      </rPr>
      <t>70623</t>
    </r>
    <r>
      <rPr>
        <sz val="12"/>
        <color indexed="8"/>
        <rFont val="Arial"/>
        <family val="2"/>
      </rPr>
      <t xml:space="preserve"> Prestation de service reçue de la Caf </t>
    </r>
  </si>
  <si>
    <r>
      <rPr>
        <b/>
        <sz val="12"/>
        <color indexed="8"/>
        <rFont val="Arial"/>
        <family val="2"/>
      </rPr>
      <t>70624</t>
    </r>
    <r>
      <rPr>
        <sz val="12"/>
        <color indexed="8"/>
        <rFont val="Arial"/>
        <family val="2"/>
      </rPr>
      <t xml:space="preserve"> Fonds d'accompagnement reçus de la Caf (Fonds Publics et territoires, rééquilibrage territorial)</t>
    </r>
  </si>
  <si>
    <r>
      <rPr>
        <b/>
        <sz val="12"/>
        <color indexed="8"/>
        <rFont val="Arial"/>
        <family val="2"/>
      </rPr>
      <t>70641</t>
    </r>
    <r>
      <rPr>
        <sz val="12"/>
        <color indexed="8"/>
        <rFont val="Arial"/>
        <family val="2"/>
      </rPr>
      <t xml:space="preserve"> Participations familiales (ou participation des usagers) déductibles de la PS</t>
    </r>
  </si>
  <si>
    <r>
      <rPr>
        <b/>
        <sz val="12"/>
        <color indexed="8"/>
        <rFont val="Arial"/>
        <family val="2"/>
      </rPr>
      <t>63A</t>
    </r>
    <r>
      <rPr>
        <sz val="12"/>
        <color indexed="8"/>
        <rFont val="Arial"/>
        <family val="2"/>
      </rPr>
      <t xml:space="preserve"> Impôts, taxes liés aux frais de personnel</t>
    </r>
  </si>
  <si>
    <r>
      <rPr>
        <b/>
        <sz val="12"/>
        <color indexed="8"/>
        <rFont val="Arial"/>
        <family val="2"/>
      </rPr>
      <t>70642</t>
    </r>
    <r>
      <rPr>
        <sz val="12"/>
        <color indexed="8"/>
        <rFont val="Arial"/>
        <family val="2"/>
      </rPr>
      <t xml:space="preserve"> Participations familiales (ou participation des usagers) non déductibles de la PS</t>
    </r>
  </si>
  <si>
    <r>
      <rPr>
        <b/>
        <sz val="12"/>
        <color indexed="8"/>
        <rFont val="Arial"/>
        <family val="2"/>
      </rPr>
      <t>63B</t>
    </r>
    <r>
      <rPr>
        <sz val="12"/>
        <color indexed="8"/>
        <rFont val="Arial"/>
        <family val="2"/>
      </rPr>
      <t xml:space="preserve"> Autres impôts et taxes</t>
    </r>
  </si>
  <si>
    <r>
      <rPr>
        <b/>
        <sz val="12"/>
        <color indexed="8"/>
        <rFont val="Arial"/>
        <family val="2"/>
      </rPr>
      <t>708</t>
    </r>
    <r>
      <rPr>
        <sz val="12"/>
        <color indexed="8"/>
        <rFont val="Arial"/>
        <family val="2"/>
      </rPr>
      <t xml:space="preserve"> Produit des activités annexes</t>
    </r>
  </si>
  <si>
    <r>
      <rPr>
        <b/>
        <sz val="12"/>
        <color indexed="8"/>
        <rFont val="Arial"/>
        <family val="2"/>
      </rPr>
      <t>64</t>
    </r>
    <r>
      <rPr>
        <sz val="12"/>
        <color indexed="8"/>
        <rFont val="Arial"/>
        <family val="2"/>
      </rPr>
      <t xml:space="preserve"> Frais de personnel</t>
    </r>
  </si>
  <si>
    <r>
      <rPr>
        <b/>
        <sz val="12"/>
        <color indexed="8"/>
        <rFont val="Arial"/>
        <family val="2"/>
      </rPr>
      <t>741</t>
    </r>
    <r>
      <rPr>
        <sz val="12"/>
        <color indexed="8"/>
        <rFont val="Arial"/>
        <family val="2"/>
      </rPr>
      <t xml:space="preserve"> Subvention et prestation de service versées par l'Etat </t>
    </r>
  </si>
  <si>
    <r>
      <rPr>
        <b/>
        <sz val="12"/>
        <color indexed="8"/>
        <rFont val="Arial"/>
        <family val="2"/>
      </rPr>
      <t>742</t>
    </r>
    <r>
      <rPr>
        <sz val="12"/>
        <color indexed="8"/>
        <rFont val="Arial"/>
        <family val="2"/>
      </rPr>
      <t xml:space="preserve"> Subvention et prestation de services régionales</t>
    </r>
  </si>
  <si>
    <r>
      <rPr>
        <b/>
        <sz val="12"/>
        <color indexed="8"/>
        <rFont val="Arial"/>
        <family val="2"/>
      </rPr>
      <t>743</t>
    </r>
    <r>
      <rPr>
        <sz val="12"/>
        <color indexed="8"/>
        <rFont val="Arial"/>
        <family val="2"/>
      </rPr>
      <t xml:space="preserve"> Subventions et prestation de services départementales</t>
    </r>
  </si>
  <si>
    <r>
      <rPr>
        <b/>
        <sz val="12"/>
        <color indexed="8"/>
        <rFont val="Arial"/>
        <family val="2"/>
      </rPr>
      <t>744</t>
    </r>
    <r>
      <rPr>
        <sz val="12"/>
        <color indexed="8"/>
        <rFont val="Arial"/>
        <family val="2"/>
      </rPr>
      <t> Subvention et prestation de services communales</t>
    </r>
  </si>
  <si>
    <r>
      <rPr>
        <b/>
        <sz val="12"/>
        <color indexed="8"/>
        <rFont val="Arial"/>
        <family val="2"/>
      </rPr>
      <t>7451</t>
    </r>
    <r>
      <rPr>
        <sz val="12"/>
        <color indexed="8"/>
        <rFont val="Arial"/>
        <family val="2"/>
      </rPr>
      <t xml:space="preserve"> Subventions exploitation et prestation de services versées par des organismes nationaux (dont PS MSA)</t>
    </r>
  </si>
  <si>
    <r>
      <rPr>
        <b/>
        <sz val="12"/>
        <color indexed="8"/>
        <rFont val="Arial"/>
        <family val="2"/>
      </rPr>
      <t>7452</t>
    </r>
    <r>
      <rPr>
        <sz val="12"/>
        <color indexed="8"/>
        <rFont val="Arial"/>
        <family val="2"/>
      </rPr>
      <t xml:space="preserve"> Subvention exploitation Caf</t>
    </r>
  </si>
  <si>
    <r>
      <rPr>
        <b/>
        <sz val="12"/>
        <color indexed="8"/>
        <rFont val="Arial"/>
        <family val="2"/>
      </rPr>
      <t>746</t>
    </r>
    <r>
      <rPr>
        <sz val="12"/>
        <color indexed="8"/>
        <rFont val="Arial"/>
        <family val="2"/>
      </rPr>
      <t xml:space="preserve"> Subvention exploitation et prestation de services EPCI (intercommunalité) </t>
    </r>
  </si>
  <si>
    <r>
      <rPr>
        <b/>
        <sz val="12"/>
        <color indexed="8"/>
        <rFont val="Arial"/>
        <family val="2"/>
      </rPr>
      <t>747</t>
    </r>
    <r>
      <rPr>
        <sz val="12"/>
        <color indexed="8"/>
        <rFont val="Arial"/>
        <family val="2"/>
      </rPr>
      <t xml:space="preserve"> Subvention exploitation et prestation de services versées par une entreprise</t>
    </r>
  </si>
  <si>
    <r>
      <rPr>
        <b/>
        <sz val="12"/>
        <color indexed="8"/>
        <rFont val="Arial"/>
        <family val="2"/>
      </rPr>
      <t>748</t>
    </r>
    <r>
      <rPr>
        <sz val="12"/>
        <color indexed="8"/>
        <rFont val="Arial"/>
        <family val="2"/>
      </rPr>
      <t xml:space="preserve"> Subvention et prestation de services versées par une autre entité publique</t>
    </r>
  </si>
  <si>
    <r>
      <rPr>
        <b/>
        <sz val="12"/>
        <color indexed="8"/>
        <rFont val="Arial"/>
        <family val="2"/>
      </rPr>
      <t>65</t>
    </r>
    <r>
      <rPr>
        <sz val="12"/>
        <color indexed="8"/>
        <rFont val="Arial"/>
        <family val="2"/>
      </rPr>
      <t xml:space="preserve"> Autres charges de gestion courante</t>
    </r>
  </si>
  <si>
    <r>
      <rPr>
        <b/>
        <sz val="12"/>
        <color indexed="8"/>
        <rFont val="Arial"/>
        <family val="2"/>
      </rPr>
      <t>75</t>
    </r>
    <r>
      <rPr>
        <sz val="12"/>
        <color indexed="8"/>
        <rFont val="Arial"/>
        <family val="2"/>
      </rPr>
      <t xml:space="preserve"> Produits de gestion</t>
    </r>
  </si>
  <si>
    <r>
      <rPr>
        <b/>
        <sz val="12"/>
        <color indexed="8"/>
        <rFont val="Arial"/>
        <family val="2"/>
      </rPr>
      <t>66</t>
    </r>
    <r>
      <rPr>
        <sz val="12"/>
        <color indexed="8"/>
        <rFont val="Arial"/>
        <family val="2"/>
      </rPr>
      <t xml:space="preserve"> Charges financières</t>
    </r>
  </si>
  <si>
    <r>
      <rPr>
        <b/>
        <sz val="12"/>
        <color indexed="8"/>
        <rFont val="Arial"/>
        <family val="2"/>
      </rPr>
      <t>76</t>
    </r>
    <r>
      <rPr>
        <sz val="12"/>
        <color indexed="8"/>
        <rFont val="Arial"/>
        <family val="2"/>
      </rPr>
      <t xml:space="preserve"> Produits financiers</t>
    </r>
  </si>
  <si>
    <r>
      <rPr>
        <b/>
        <sz val="12"/>
        <color indexed="8"/>
        <rFont val="Arial"/>
        <family val="2"/>
      </rPr>
      <t>67</t>
    </r>
    <r>
      <rPr>
        <sz val="12"/>
        <color indexed="8"/>
        <rFont val="Arial"/>
        <family val="2"/>
      </rPr>
      <t xml:space="preserve"> Charges exceptionnelles</t>
    </r>
  </si>
  <si>
    <r>
      <rPr>
        <b/>
        <sz val="12"/>
        <color indexed="8"/>
        <rFont val="Arial"/>
        <family val="2"/>
      </rPr>
      <t>77</t>
    </r>
    <r>
      <rPr>
        <sz val="12"/>
        <color indexed="8"/>
        <rFont val="Arial"/>
        <family val="2"/>
      </rPr>
      <t xml:space="preserve"> Produits exceptionnels</t>
    </r>
  </si>
  <si>
    <r>
      <rPr>
        <b/>
        <sz val="12"/>
        <color indexed="8"/>
        <rFont val="Arial"/>
        <family val="2"/>
      </rPr>
      <t>68</t>
    </r>
    <r>
      <rPr>
        <sz val="12"/>
        <color indexed="8"/>
        <rFont val="Arial"/>
        <family val="2"/>
      </rPr>
      <t xml:space="preserve"> Dotation aux amortissements, dépreciations et provisions</t>
    </r>
  </si>
  <si>
    <r>
      <rPr>
        <b/>
        <sz val="12"/>
        <color indexed="8"/>
        <rFont val="Arial"/>
        <family val="2"/>
      </rPr>
      <t>78</t>
    </r>
    <r>
      <rPr>
        <sz val="12"/>
        <color indexed="8"/>
        <rFont val="Arial"/>
        <family val="2"/>
      </rPr>
      <t xml:space="preserve"> Reprise amortissement, dépreciations et provisions</t>
    </r>
  </si>
  <si>
    <r>
      <rPr>
        <b/>
        <sz val="12"/>
        <color indexed="8"/>
        <rFont val="Arial"/>
        <family val="2"/>
      </rPr>
      <t>69</t>
    </r>
    <r>
      <rPr>
        <sz val="12"/>
        <color indexed="8"/>
        <rFont val="Arial"/>
        <family val="2"/>
      </rPr>
      <t xml:space="preserve"> Impôts sur les bénéfices</t>
    </r>
  </si>
  <si>
    <r>
      <rPr>
        <b/>
        <sz val="12"/>
        <color indexed="8"/>
        <rFont val="Arial"/>
        <family val="2"/>
      </rPr>
      <t>79</t>
    </r>
    <r>
      <rPr>
        <sz val="12"/>
        <color indexed="8"/>
        <rFont val="Arial"/>
        <family val="2"/>
      </rPr>
      <t xml:space="preserve"> Transfert de charges</t>
    </r>
  </si>
  <si>
    <t>TOTAL CHARGES</t>
  </si>
  <si>
    <t>TOTAL PRODUITS</t>
  </si>
  <si>
    <r>
      <rPr>
        <b/>
        <sz val="12"/>
        <color indexed="8"/>
        <rFont val="Arial"/>
        <family val="2"/>
      </rPr>
      <t>86</t>
    </r>
    <r>
      <rPr>
        <sz val="12"/>
        <color indexed="8"/>
        <rFont val="Arial"/>
        <family val="2"/>
      </rPr>
      <t xml:space="preserve"> Contributions volontaires</t>
    </r>
  </si>
  <si>
    <r>
      <rPr>
        <b/>
        <sz val="12"/>
        <color indexed="8"/>
        <rFont val="Arial"/>
        <family val="2"/>
      </rPr>
      <t>87</t>
    </r>
    <r>
      <rPr>
        <sz val="12"/>
        <color indexed="8"/>
        <rFont val="Arial"/>
        <family val="2"/>
      </rPr>
      <t xml:space="preserve"> Contrepartie, contributions à titre gratuit</t>
    </r>
  </si>
  <si>
    <r>
      <t>RESULTAT DE L'EXERCICE</t>
    </r>
    <r>
      <rPr>
        <b/>
        <vertAlign val="superscript"/>
        <sz val="12"/>
        <color indexed="8"/>
        <rFont val="Arial"/>
        <family val="2"/>
      </rPr>
      <t xml:space="preserve"> 1</t>
    </r>
  </si>
  <si>
    <r>
      <rPr>
        <vertAlign val="superscript"/>
        <sz val="11"/>
        <color indexed="8"/>
        <rFont val="Arial"/>
        <family val="2"/>
      </rPr>
      <t xml:space="preserve">1 </t>
    </r>
    <r>
      <rPr>
        <sz val="11"/>
        <color indexed="8"/>
        <rFont val="Arial"/>
        <family val="2"/>
      </rPr>
      <t>Résultat de l'exercice = total des produits – total des charges</t>
    </r>
  </si>
  <si>
    <t xml:space="preserve">Nombre de berceaux </t>
  </si>
  <si>
    <t>Surfaces (m²)</t>
  </si>
  <si>
    <t>Ratios (m²/berceau)</t>
  </si>
  <si>
    <t>Section Bébés</t>
  </si>
  <si>
    <t>Section Grands</t>
  </si>
  <si>
    <t>Section Moyens</t>
  </si>
  <si>
    <t>Type</t>
  </si>
  <si>
    <t>Locaux</t>
  </si>
  <si>
    <t>Accueil - entrée</t>
  </si>
  <si>
    <t>Circulations</t>
  </si>
  <si>
    <t>Unité de vie</t>
  </si>
  <si>
    <t>Salles de Sommeil</t>
  </si>
  <si>
    <t>Change</t>
  </si>
  <si>
    <t>Autres Espace Educatif</t>
  </si>
  <si>
    <t>Biberonnerie</t>
  </si>
  <si>
    <t>Buanderie</t>
  </si>
  <si>
    <t>Local Poubelle</t>
  </si>
  <si>
    <t>Local Ménage</t>
  </si>
  <si>
    <t>Local de rangement</t>
  </si>
  <si>
    <t>Réserves</t>
  </si>
  <si>
    <t>Salle du Personnel</t>
  </si>
  <si>
    <t>Vestiaires</t>
  </si>
  <si>
    <t>Divers</t>
  </si>
  <si>
    <t>Accueil - Public</t>
  </si>
  <si>
    <t>Autres Espaces</t>
  </si>
  <si>
    <t>Personnels</t>
  </si>
  <si>
    <t>Espaces Extérieurs</t>
  </si>
  <si>
    <t xml:space="preserve">Jardins </t>
  </si>
  <si>
    <t>Surfaces Utiles (m²)</t>
  </si>
  <si>
    <t>Espaces Extérieurs (m²)</t>
  </si>
  <si>
    <t>WC Personnel</t>
  </si>
  <si>
    <t>6 . Données de Fonctionnement</t>
  </si>
  <si>
    <t>Agrémént</t>
  </si>
  <si>
    <t>Capacité d'accueil</t>
  </si>
  <si>
    <t>Nombre d'heures réalisées</t>
  </si>
  <si>
    <t>Nombre d'heures facturées</t>
  </si>
  <si>
    <t>Nombre de jours d'ouverture</t>
  </si>
  <si>
    <t>Amplitude journalière</t>
  </si>
  <si>
    <t>Capacité théorique</t>
  </si>
  <si>
    <t>Taux d'occupation réel</t>
  </si>
  <si>
    <t>Fourniture Couches</t>
  </si>
  <si>
    <t>Fourniture Repas</t>
  </si>
  <si>
    <t>Taux de Facturation</t>
  </si>
  <si>
    <t>Taux d'occupation financier</t>
  </si>
  <si>
    <t>Participations Familiales</t>
  </si>
  <si>
    <t>Participations Caf -Psu</t>
  </si>
  <si>
    <t>Participation Conseil Départemental</t>
  </si>
  <si>
    <t>Avis Favorable délivré le</t>
  </si>
  <si>
    <t>réservé Caf</t>
  </si>
  <si>
    <t>La participation familiale des parents est fixée en fonction de leurs revenus et du nombre d'enfants à charge, selon le taux d'effort préconisé par la CNAF.</t>
  </si>
  <si>
    <t>6.1</t>
  </si>
  <si>
    <t>6.2</t>
  </si>
  <si>
    <t>Règlement de fonctionnement et Projet d'Etablissement.</t>
  </si>
  <si>
    <t>Contrat de Délégation de Service Public le cas échéant.</t>
  </si>
  <si>
    <t>La prestation est calculée en fonction du nombre d'heures réalisées et du taux horaire en vigueur.</t>
  </si>
  <si>
    <t>ANNEXE</t>
  </si>
  <si>
    <t>ANALYSE DEVELOPPEE DE LA STRUCTURE FINANCIERE</t>
  </si>
  <si>
    <t>Date du bilan</t>
  </si>
  <si>
    <t>Fonds de roulement :</t>
  </si>
  <si>
    <t>Fonds propres</t>
  </si>
  <si>
    <t>+</t>
  </si>
  <si>
    <t>Provisions</t>
  </si>
  <si>
    <t>=</t>
  </si>
  <si>
    <t>Emprunts</t>
  </si>
  <si>
    <t xml:space="preserve">                                             Capitaux permanents (ou ressourses stables)</t>
  </si>
  <si>
    <t>-</t>
  </si>
  <si>
    <t>Actif immobilisé (ou emplois stables)</t>
  </si>
  <si>
    <t>FONDS DE ROULEMENT</t>
  </si>
  <si>
    <t>Besoin en fonds de roulement :</t>
  </si>
  <si>
    <t>Emplois circulants (ou court terme)</t>
  </si>
  <si>
    <t>Ressources circulantes (ou court terme)</t>
  </si>
  <si>
    <t>BESOIN EN FONDS DE ROULEMENT</t>
  </si>
  <si>
    <t>Trésorerie :</t>
  </si>
  <si>
    <t>Fonds de roulement</t>
  </si>
  <si>
    <t>Besoin en fonds de roulement</t>
  </si>
  <si>
    <t>TRESORERIE</t>
  </si>
  <si>
    <t>Vérification :</t>
  </si>
  <si>
    <t>Valeurs mobilières de placement</t>
  </si>
  <si>
    <t>Disponibilités</t>
  </si>
  <si>
    <t>Découvert</t>
  </si>
  <si>
    <t>Trésorerie</t>
  </si>
  <si>
    <t>Produits d'exploitation</t>
  </si>
  <si>
    <t>En nombre de jours :</t>
  </si>
  <si>
    <t>Evolution du fonds de roulement</t>
  </si>
  <si>
    <t>Fonds de roulement x 360 jours</t>
  </si>
  <si>
    <t>Total produits d'exploitation</t>
  </si>
  <si>
    <t>Evolution de la trésorerie</t>
  </si>
  <si>
    <t>Trésorerie x 360 jours</t>
  </si>
  <si>
    <t xml:space="preserve">TOTAL </t>
  </si>
  <si>
    <t xml:space="preserve">*Services Extérieurs : </t>
  </si>
  <si>
    <t>Toutes modifications de ce fichier ou communication de fausses informations entraînera l'annulation définitive de votre dossier.</t>
  </si>
  <si>
    <t>Pour rappel, le passage en commission doit intervenir impérativement avant l'ouverture de la structure.</t>
  </si>
  <si>
    <t>Commentaires*</t>
  </si>
  <si>
    <t>*si besoin Caf et/ou gestionnaire</t>
  </si>
  <si>
    <t>Demande d'autorisation de débuter les travaux</t>
  </si>
  <si>
    <t>2.9</t>
  </si>
  <si>
    <t>Prix de revient</t>
  </si>
  <si>
    <t xml:space="preserve">*Dépenses - Autres  :
</t>
  </si>
  <si>
    <t xml:space="preserve">**Recettes - Autres  :
</t>
  </si>
  <si>
    <t>Autres Financements**</t>
  </si>
  <si>
    <t>Si non, Mise à disposition</t>
  </si>
  <si>
    <t>Travaux avec obtention d'un Label HQE ou BBC</t>
  </si>
  <si>
    <t>4.3</t>
  </si>
  <si>
    <t>Attestation Label HQE ou BBC</t>
  </si>
  <si>
    <r>
      <rPr>
        <b/>
        <sz val="12"/>
        <color indexed="8"/>
        <rFont val="Arial"/>
        <family val="2"/>
      </rPr>
      <t>61</t>
    </r>
    <r>
      <rPr>
        <sz val="12"/>
        <color indexed="8"/>
        <rFont val="Arial"/>
        <family val="2"/>
      </rPr>
      <t xml:space="preserve"> Services exterieurs*</t>
    </r>
  </si>
  <si>
    <r>
      <rPr>
        <b/>
        <sz val="12"/>
        <color indexed="8"/>
        <rFont val="Arial"/>
        <family val="2"/>
      </rPr>
      <t>62</t>
    </r>
    <r>
      <rPr>
        <sz val="12"/>
        <color indexed="8"/>
        <rFont val="Arial"/>
        <family val="2"/>
      </rPr>
      <t xml:space="preserve"> Autres services exterieurs*</t>
    </r>
  </si>
  <si>
    <t>Le fichier ainsi que les pièces à fournir doivent nous être transmis, par courriel (via WeTransfer ou autres plateformes de partage de dossiers) 
3 mois avant le passage de votre dossier en Commission d'Action Sociale de la Caf des Hauts-de-Seine.</t>
  </si>
  <si>
    <t>Détail calcul : réservé Caf</t>
  </si>
  <si>
    <t>ANTONY</t>
  </si>
  <si>
    <t>ASNIERES-SUR-SEINE</t>
  </si>
  <si>
    <t>BAGNEUX</t>
  </si>
  <si>
    <t>BOIS-COLOMBES</t>
  </si>
  <si>
    <t>BOULOGNE-BILLANCOURT</t>
  </si>
  <si>
    <t>BOURG-LA-REINE</t>
  </si>
  <si>
    <t>CHATENAY-MALABRY</t>
  </si>
  <si>
    <t>CHATILLON</t>
  </si>
  <si>
    <t>CHAVILLE</t>
  </si>
  <si>
    <t>CLAMART</t>
  </si>
  <si>
    <t>CLICHY</t>
  </si>
  <si>
    <t>COLOMBES</t>
  </si>
  <si>
    <t>COURBEVOIE</t>
  </si>
  <si>
    <t>FONTENAY-AUX-ROSES</t>
  </si>
  <si>
    <t>GARCHES</t>
  </si>
  <si>
    <t>GARENNE-COLOMBES</t>
  </si>
  <si>
    <t>GENNEVILLIERS</t>
  </si>
  <si>
    <t>ISSY-LES-MOULINEAUX</t>
  </si>
  <si>
    <t>LEVALLOIS-PERRET</t>
  </si>
  <si>
    <t>MALAKOFF</t>
  </si>
  <si>
    <t>MARNES-LA-COQUETTE</t>
  </si>
  <si>
    <t>MEUDON</t>
  </si>
  <si>
    <t>MONTROUGE</t>
  </si>
  <si>
    <t>NANTERRE</t>
  </si>
  <si>
    <t>NEUILLY-SUR-SEINE</t>
  </si>
  <si>
    <t>PLESSIS-ROBINSON</t>
  </si>
  <si>
    <t>PUTEAUX</t>
  </si>
  <si>
    <t>RUEIL-MALMAISON</t>
  </si>
  <si>
    <t>SAINT-CLOUD</t>
  </si>
  <si>
    <t>SCEAUX</t>
  </si>
  <si>
    <t>SEVRES</t>
  </si>
  <si>
    <t>SURESNES</t>
  </si>
  <si>
    <t>VANVES</t>
  </si>
  <si>
    <t>VAUCRESSON</t>
  </si>
  <si>
    <t>VILLE-D'AVRAY</t>
  </si>
  <si>
    <t>VILLENEUVE-LA-GARENNE</t>
  </si>
  <si>
    <t>Nom du projet</t>
  </si>
  <si>
    <t xml:space="preserve">Ville </t>
  </si>
  <si>
    <t>Label HQE -BBC</t>
  </si>
  <si>
    <t>Nom de la commune</t>
  </si>
  <si>
    <t>Rang de la commune</t>
  </si>
  <si>
    <t>VEFA</t>
  </si>
  <si>
    <t>Le montant calculé ci-dessous doit correspondre à l'aide Caf-PIAJE dans "4. Plan de financement" et éventuellement être modifié. Dans ce cas, il convient de moduler les autres postes de recettes de façon à équilibrer le tableau.</t>
  </si>
  <si>
    <t>Nombre de places</t>
  </si>
  <si>
    <t xml:space="preserve">Taux de couverture </t>
  </si>
  <si>
    <t>Potentiel financier</t>
  </si>
  <si>
    <t>&lt; ou = à 58% de taux de couverture</t>
  </si>
  <si>
    <t>&lt; ou = à 1200 € de potentiel financier</t>
  </si>
  <si>
    <t>Vérification : L'aide ne doit pas dépasser 80% du Coût du programme</t>
  </si>
  <si>
    <t>Le montant total de l'aide à retenir est de :</t>
  </si>
  <si>
    <t>Le montant de l'aide, par place finacée, à retenir est de :</t>
  </si>
  <si>
    <t xml:space="preserve">Attention! faire la demande d'autorisation de débuter les travaux. </t>
  </si>
  <si>
    <t>euros au titre des fonds FME.</t>
  </si>
  <si>
    <t>Modernisation</t>
  </si>
  <si>
    <t>Rénovation</t>
  </si>
  <si>
    <t xml:space="preserve"> Année ouverture</t>
  </si>
  <si>
    <t>Fonction du chargé de dossier</t>
  </si>
  <si>
    <t>Date prévisionnelle de fin de travaux de la structure :</t>
  </si>
  <si>
    <t>Local (aménagement, accessibilité, localisation, environnement,…)</t>
  </si>
  <si>
    <t>Si la structure a déjà bénéficié de fonds de Rénovation, Année</t>
  </si>
  <si>
    <t>Territoires Prioritaires</t>
  </si>
  <si>
    <t>QPV</t>
  </si>
  <si>
    <t>CTG sur la ville</t>
  </si>
  <si>
    <t>Structure &gt;10 ans</t>
  </si>
  <si>
    <t>Rapport de la Pmi</t>
  </si>
  <si>
    <t>Amélioration du services rendus</t>
  </si>
  <si>
    <t>Stucture &gt;10 ans</t>
  </si>
  <si>
    <t xml:space="preserve">Courrier officiel de solicitation de l'aide financière  </t>
  </si>
  <si>
    <t>Contrat d'architecte ou d'ingénierie si gros œuvre</t>
  </si>
  <si>
    <t>REEL ANNEE  N-1</t>
  </si>
  <si>
    <t xml:space="preserve">PREVISIONNEL ANNEE  N </t>
  </si>
  <si>
    <t>7 . COMPTE DE RESULTAT REEL N-1</t>
  </si>
  <si>
    <t>CAF - Fonds FME</t>
  </si>
  <si>
    <t xml:space="preserve">Réel du </t>
  </si>
  <si>
    <t>AIDE CALCUL FME POUR LES STRUCTURES DU 92</t>
  </si>
  <si>
    <t>Coût total du programme</t>
  </si>
  <si>
    <t>La structure a déjà bénéficié de fonds Rénovation, Montant</t>
  </si>
  <si>
    <t>Places financées</t>
  </si>
  <si>
    <t xml:space="preserve">Montant total </t>
  </si>
  <si>
    <t>Montant total par place</t>
  </si>
  <si>
    <t>L'aide FME est-elle inférieure à 80% du Coût Total du Programme ?</t>
  </si>
  <si>
    <t>Transfert sans extension</t>
  </si>
  <si>
    <t>Si la structure a déjà bénéficié de fonds de Rénovation, Montant</t>
  </si>
  <si>
    <t>*coche caf</t>
  </si>
  <si>
    <t>socle de base FME</t>
  </si>
  <si>
    <t>Nombre de places financées</t>
  </si>
  <si>
    <t>*si &lt;5 ans on déduit l'aide précédente</t>
  </si>
  <si>
    <t>La structure a déjà bénéficié de fonds Rénovation,Année*</t>
  </si>
  <si>
    <t>EAJE VILLE</t>
  </si>
  <si>
    <t xml:space="preserve">Délibération du Conseil Municipal ayant décidé et du recours à l'aide financière de la Caisse d'Allocations familiales des Hauts-de-Seine </t>
  </si>
  <si>
    <t>Nombre total de structure du gestionnaire (Multi-accueils, Creches collectives, Halte-garderies, etc...)</t>
  </si>
  <si>
    <t>Si non, déjà Propriétaire avant travaux</t>
  </si>
  <si>
    <t>Transfert SANS Extension</t>
  </si>
  <si>
    <t>Mises aux normes, niveau de confort insuffisant pour garantir l'accueil</t>
  </si>
  <si>
    <t>8 . Budget de Fonctionnement Année N</t>
  </si>
  <si>
    <t>Amélioration du service rendu</t>
  </si>
  <si>
    <t>Attestation de non changement</t>
  </si>
  <si>
    <t>proratiser en fonction du nombre de mois d'ouverture</t>
  </si>
  <si>
    <t>Le taux de prestation de service 2021 est calculé en fonction du prix de revient de la structure, de la fournitures des couches et repas, et du taux de facturation.</t>
  </si>
  <si>
    <t xml:space="preserve">Je vous rappelle que préalablement à tout début d’exécution de programme, il convient de solliciter l’autorisation écrite de la Caisse d’Allocations Familiales des Hauts-de-Seine. </t>
  </si>
  <si>
    <t>Code INSEE de la commune</t>
  </si>
  <si>
    <t>Population INSEE totale 2019 (29/12/2021)</t>
  </si>
  <si>
    <t>Taux de Couverture 2019</t>
  </si>
  <si>
    <t>Taux national à retenir pour le PIAJE ou PAEI 2022</t>
  </si>
  <si>
    <t>Taux national réel 2019</t>
  </si>
  <si>
    <t>Potentiel financier par habitant - 2020</t>
  </si>
  <si>
    <t>Médiane niveau de vie- 2018</t>
  </si>
  <si>
    <t>tranche majoration BT</t>
  </si>
  <si>
    <t>BT/Place  Plancher CTG - Actions existantes</t>
  </si>
  <si>
    <t>BT/Place  QPV (offre existante)</t>
  </si>
  <si>
    <t>BT/Place  Plancher CTG - Actions Nouvelles</t>
  </si>
  <si>
    <t>92002</t>
  </si>
  <si>
    <t>92004</t>
  </si>
  <si>
    <t>92007</t>
  </si>
  <si>
    <t>92009</t>
  </si>
  <si>
    <t>92012</t>
  </si>
  <si>
    <t>92014</t>
  </si>
  <si>
    <t>92019</t>
  </si>
  <si>
    <t>92020</t>
  </si>
  <si>
    <t>92022</t>
  </si>
  <si>
    <t>92023</t>
  </si>
  <si>
    <t>92024</t>
  </si>
  <si>
    <t>92025</t>
  </si>
  <si>
    <t>92026</t>
  </si>
  <si>
    <t>92032</t>
  </si>
  <si>
    <t>92033</t>
  </si>
  <si>
    <t>92035</t>
  </si>
  <si>
    <t>92036</t>
  </si>
  <si>
    <t>92040</t>
  </si>
  <si>
    <t>92044</t>
  </si>
  <si>
    <t>92046</t>
  </si>
  <si>
    <t>92047</t>
  </si>
  <si>
    <t>92048</t>
  </si>
  <si>
    <t>92049</t>
  </si>
  <si>
    <t>92050</t>
  </si>
  <si>
    <t>92051</t>
  </si>
  <si>
    <t>92060</t>
  </si>
  <si>
    <t>92062</t>
  </si>
  <si>
    <t>92063</t>
  </si>
  <si>
    <t>92064</t>
  </si>
  <si>
    <t>92071</t>
  </si>
  <si>
    <t>92072</t>
  </si>
  <si>
    <t>92073</t>
  </si>
  <si>
    <t>92075</t>
  </si>
  <si>
    <t>92076</t>
  </si>
  <si>
    <t>92077</t>
  </si>
  <si>
    <t>92078</t>
  </si>
  <si>
    <t>Taux départemental Global</t>
  </si>
  <si>
    <t>Le taux de prestation de service 2022 est calculé en fonction du prix de revient de la structure, de la fournitures des couches et repas, et du taux de facturation.</t>
  </si>
  <si>
    <t>AMENAGEMENT DES LOCAUX PERMETTANT UN ACCOMPAGNEMENT MULTIDIMENSIONNEL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</si>
</sst>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h:mm;@"/>
    <numFmt numFmtId="171" formatCode="#,##0&quot; €&quot;"/>
    <numFmt numFmtId="172" formatCode="0\ &quot;jours&quot;"/>
    <numFmt numFmtId="173" formatCode="0.0000"/>
    <numFmt numFmtId="174" formatCode="0.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5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name val="Calibri"/>
      <family val="2"/>
    </font>
    <font>
      <b/>
      <u val="single"/>
      <sz val="20"/>
      <color indexed="8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i/>
      <sz val="12"/>
      <color indexed="10"/>
      <name val="Calibri"/>
      <family val="2"/>
    </font>
    <font>
      <i/>
      <sz val="10"/>
      <color indexed="8"/>
      <name val="Calibri"/>
      <family val="2"/>
    </font>
    <font>
      <b/>
      <sz val="12"/>
      <color indexed="30"/>
      <name val="Calibri"/>
      <family val="2"/>
    </font>
    <font>
      <i/>
      <sz val="11"/>
      <color indexed="3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0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2"/>
      <color rgb="FFFF0000"/>
      <name val="Calibri"/>
      <family val="2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i/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2"/>
      <color rgb="FF0070C0"/>
      <name val="Calibri"/>
      <family val="2"/>
    </font>
    <font>
      <i/>
      <sz val="11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6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7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vertic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center"/>
    </xf>
    <xf numFmtId="0" fontId="0" fillId="12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Alignment="1">
      <alignment/>
    </xf>
    <xf numFmtId="0" fontId="86" fillId="0" borderId="0" xfId="0" applyFont="1" applyAlignment="1">
      <alignment/>
    </xf>
    <xf numFmtId="0" fontId="45" fillId="0" borderId="0" xfId="0" applyFont="1" applyAlignment="1">
      <alignment/>
    </xf>
    <xf numFmtId="0" fontId="83" fillId="0" borderId="0" xfId="0" applyFont="1" applyAlignment="1">
      <alignment horizontal="center"/>
    </xf>
    <xf numFmtId="0" fontId="79" fillId="0" borderId="0" xfId="0" applyFont="1" applyAlignment="1">
      <alignment wrapText="1"/>
    </xf>
    <xf numFmtId="0" fontId="82" fillId="0" borderId="0" xfId="0" applyFont="1" applyBorder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77" fillId="0" borderId="0" xfId="0" applyFont="1" applyBorder="1" applyAlignment="1">
      <alignment/>
    </xf>
    <xf numFmtId="0" fontId="82" fillId="0" borderId="15" xfId="0" applyFont="1" applyFill="1" applyBorder="1" applyAlignment="1">
      <alignment wrapText="1"/>
    </xf>
    <xf numFmtId="0" fontId="82" fillId="0" borderId="16" xfId="0" applyFont="1" applyFill="1" applyBorder="1" applyAlignment="1">
      <alignment wrapText="1"/>
    </xf>
    <xf numFmtId="0" fontId="82" fillId="0" borderId="10" xfId="0" applyFont="1" applyFill="1" applyBorder="1" applyAlignment="1">
      <alignment horizontal="right" wrapText="1"/>
    </xf>
    <xf numFmtId="0" fontId="82" fillId="0" borderId="10" xfId="0" applyFont="1" applyFill="1" applyBorder="1" applyAlignment="1">
      <alignment wrapText="1"/>
    </xf>
    <xf numFmtId="0" fontId="46" fillId="0" borderId="17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8" xfId="0" applyFont="1" applyBorder="1" applyAlignment="1">
      <alignment/>
    </xf>
    <xf numFmtId="0" fontId="46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9" xfId="0" applyFont="1" applyBorder="1" applyAlignment="1">
      <alignment/>
    </xf>
    <xf numFmtId="0" fontId="79" fillId="0" borderId="11" xfId="0" applyFont="1" applyBorder="1" applyAlignment="1">
      <alignment horizontal="center"/>
    </xf>
    <xf numFmtId="0" fontId="79" fillId="0" borderId="15" xfId="0" applyFont="1" applyBorder="1" applyAlignment="1">
      <alignment/>
    </xf>
    <xf numFmtId="0" fontId="82" fillId="0" borderId="16" xfId="0" applyFont="1" applyBorder="1" applyAlignment="1">
      <alignment/>
    </xf>
    <xf numFmtId="0" fontId="79" fillId="0" borderId="16" xfId="0" applyFont="1" applyBorder="1" applyAlignment="1">
      <alignment/>
    </xf>
    <xf numFmtId="0" fontId="82" fillId="0" borderId="15" xfId="0" applyFont="1" applyBorder="1" applyAlignment="1">
      <alignment/>
    </xf>
    <xf numFmtId="0" fontId="79" fillId="0" borderId="16" xfId="0" applyFont="1" applyBorder="1" applyAlignment="1">
      <alignment wrapText="1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79" fillId="0" borderId="21" xfId="0" applyFont="1" applyBorder="1" applyAlignment="1">
      <alignment/>
    </xf>
    <xf numFmtId="0" fontId="46" fillId="0" borderId="13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14" xfId="0" applyFont="1" applyBorder="1" applyAlignment="1">
      <alignment/>
    </xf>
    <xf numFmtId="0" fontId="85" fillId="35" borderId="11" xfId="0" applyFont="1" applyFill="1" applyBorder="1" applyAlignment="1">
      <alignment horizontal="center"/>
    </xf>
    <xf numFmtId="0" fontId="85" fillId="35" borderId="19" xfId="0" applyFont="1" applyFill="1" applyBorder="1" applyAlignment="1">
      <alignment horizontal="center"/>
    </xf>
    <xf numFmtId="0" fontId="85" fillId="35" borderId="10" xfId="0" applyFont="1" applyFill="1" applyBorder="1" applyAlignment="1">
      <alignment horizontal="center"/>
    </xf>
    <xf numFmtId="0" fontId="85" fillId="36" borderId="22" xfId="0" applyFont="1" applyFill="1" applyBorder="1" applyAlignment="1">
      <alignment horizontal="left" wrapText="1"/>
    </xf>
    <xf numFmtId="0" fontId="85" fillId="36" borderId="23" xfId="0" applyFont="1" applyFill="1" applyBorder="1" applyAlignment="1">
      <alignment horizontal="left" wrapText="1"/>
    </xf>
    <xf numFmtId="0" fontId="46" fillId="0" borderId="11" xfId="0" applyFont="1" applyBorder="1" applyAlignment="1">
      <alignment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wrapText="1"/>
    </xf>
    <xf numFmtId="165" fontId="85" fillId="37" borderId="20" xfId="0" applyNumberFormat="1" applyFont="1" applyFill="1" applyBorder="1" applyAlignment="1" applyProtection="1">
      <alignment horizontal="center"/>
      <protection/>
    </xf>
    <xf numFmtId="9" fontId="85" fillId="37" borderId="11" xfId="0" applyNumberFormat="1" applyFont="1" applyFill="1" applyBorder="1" applyAlignment="1" applyProtection="1">
      <alignment horizontal="center"/>
      <protection/>
    </xf>
    <xf numFmtId="0" fontId="85" fillId="37" borderId="17" xfId="0" applyFont="1" applyFill="1" applyBorder="1" applyAlignment="1" applyProtection="1">
      <alignment horizontal="center"/>
      <protection/>
    </xf>
    <xf numFmtId="0" fontId="79" fillId="35" borderId="11" xfId="0" applyFont="1" applyFill="1" applyBorder="1" applyAlignment="1" applyProtection="1">
      <alignment horizontal="center"/>
      <protection/>
    </xf>
    <xf numFmtId="0" fontId="79" fillId="38" borderId="11" xfId="0" applyFont="1" applyFill="1" applyBorder="1" applyAlignment="1" applyProtection="1">
      <alignment horizontal="center"/>
      <protection/>
    </xf>
    <xf numFmtId="2" fontId="79" fillId="35" borderId="11" xfId="0" applyNumberFormat="1" applyFont="1" applyFill="1" applyBorder="1" applyAlignment="1" applyProtection="1">
      <alignment horizontal="center"/>
      <protection/>
    </xf>
    <xf numFmtId="164" fontId="79" fillId="35" borderId="11" xfId="0" applyNumberFormat="1" applyFont="1" applyFill="1" applyBorder="1" applyAlignment="1" applyProtection="1">
      <alignment horizontal="center"/>
      <protection/>
    </xf>
    <xf numFmtId="165" fontId="87" fillId="12" borderId="23" xfId="0" applyNumberFormat="1" applyFont="1" applyFill="1" applyBorder="1" applyAlignment="1" applyProtection="1">
      <alignment horizontal="center"/>
      <protection locked="0"/>
    </xf>
    <xf numFmtId="0" fontId="87" fillId="12" borderId="24" xfId="0" applyFont="1" applyFill="1" applyBorder="1" applyAlignment="1" applyProtection="1">
      <alignment vertical="center" wrapText="1"/>
      <protection locked="0"/>
    </xf>
    <xf numFmtId="0" fontId="87" fillId="12" borderId="24" xfId="0" applyFont="1" applyFill="1" applyBorder="1" applyAlignment="1" applyProtection="1">
      <alignment wrapText="1"/>
      <protection locked="0"/>
    </xf>
    <xf numFmtId="0" fontId="87" fillId="12" borderId="24" xfId="0" applyFont="1" applyFill="1" applyBorder="1" applyAlignment="1" applyProtection="1">
      <alignment/>
      <protection locked="0"/>
    </xf>
    <xf numFmtId="164" fontId="87" fillId="12" borderId="25" xfId="0" applyNumberFormat="1" applyFont="1" applyFill="1" applyBorder="1" applyAlignment="1" applyProtection="1">
      <alignment/>
      <protection locked="0"/>
    </xf>
    <xf numFmtId="0" fontId="87" fillId="12" borderId="26" xfId="0" applyFont="1" applyFill="1" applyBorder="1" applyAlignment="1" applyProtection="1">
      <alignment vertical="center" wrapText="1"/>
      <protection locked="0"/>
    </xf>
    <xf numFmtId="0" fontId="87" fillId="12" borderId="26" xfId="0" applyFont="1" applyFill="1" applyBorder="1" applyAlignment="1" applyProtection="1">
      <alignment wrapText="1"/>
      <protection locked="0"/>
    </xf>
    <xf numFmtId="0" fontId="87" fillId="12" borderId="26" xfId="0" applyFont="1" applyFill="1" applyBorder="1" applyAlignment="1" applyProtection="1">
      <alignment/>
      <protection locked="0"/>
    </xf>
    <xf numFmtId="164" fontId="87" fillId="12" borderId="27" xfId="0" applyNumberFormat="1" applyFont="1" applyFill="1" applyBorder="1" applyAlignment="1" applyProtection="1">
      <alignment/>
      <protection locked="0"/>
    </xf>
    <xf numFmtId="0" fontId="87" fillId="12" borderId="28" xfId="0" applyFont="1" applyFill="1" applyBorder="1" applyAlignment="1" applyProtection="1">
      <alignment vertical="center" wrapText="1"/>
      <protection locked="0"/>
    </xf>
    <xf numFmtId="0" fontId="87" fillId="12" borderId="28" xfId="0" applyFont="1" applyFill="1" applyBorder="1" applyAlignment="1" applyProtection="1">
      <alignment wrapText="1"/>
      <protection locked="0"/>
    </xf>
    <xf numFmtId="0" fontId="87" fillId="12" borderId="28" xfId="0" applyFont="1" applyFill="1" applyBorder="1" applyAlignment="1" applyProtection="1">
      <alignment/>
      <protection locked="0"/>
    </xf>
    <xf numFmtId="164" fontId="87" fillId="12" borderId="29" xfId="0" applyNumberFormat="1" applyFont="1" applyFill="1" applyBorder="1" applyAlignment="1" applyProtection="1">
      <alignment/>
      <protection locked="0"/>
    </xf>
    <xf numFmtId="0" fontId="79" fillId="34" borderId="11" xfId="0" applyFont="1" applyFill="1" applyBorder="1" applyAlignment="1" applyProtection="1">
      <alignment horizontal="center"/>
      <protection locked="0"/>
    </xf>
    <xf numFmtId="165" fontId="87" fillId="12" borderId="30" xfId="0" applyNumberFormat="1" applyFont="1" applyFill="1" applyBorder="1" applyAlignment="1" applyProtection="1">
      <alignment horizontal="center"/>
      <protection locked="0"/>
    </xf>
    <xf numFmtId="165" fontId="87" fillId="12" borderId="31" xfId="0" applyNumberFormat="1" applyFont="1" applyFill="1" applyBorder="1" applyAlignment="1" applyProtection="1">
      <alignment horizontal="center"/>
      <protection locked="0"/>
    </xf>
    <xf numFmtId="0" fontId="79" fillId="34" borderId="11" xfId="0" applyFont="1" applyFill="1" applyBorder="1" applyAlignment="1" applyProtection="1">
      <alignment horizontal="center" wrapText="1"/>
      <protection locked="0"/>
    </xf>
    <xf numFmtId="0" fontId="87" fillId="12" borderId="11" xfId="0" applyFont="1" applyFill="1" applyBorder="1" applyAlignment="1" applyProtection="1">
      <alignment/>
      <protection locked="0"/>
    </xf>
    <xf numFmtId="0" fontId="87" fillId="12" borderId="11" xfId="0" applyFont="1" applyFill="1" applyBorder="1" applyAlignment="1" applyProtection="1">
      <alignment/>
      <protection locked="0"/>
    </xf>
    <xf numFmtId="1" fontId="87" fillId="12" borderId="11" xfId="0" applyNumberFormat="1" applyFont="1" applyFill="1" applyBorder="1" applyAlignment="1" applyProtection="1">
      <alignment/>
      <protection locked="0"/>
    </xf>
    <xf numFmtId="0" fontId="85" fillId="12" borderId="11" xfId="0" applyFont="1" applyFill="1" applyBorder="1" applyAlignment="1" applyProtection="1">
      <alignment horizontal="center"/>
      <protection locked="0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wrapText="1"/>
    </xf>
    <xf numFmtId="0" fontId="88" fillId="0" borderId="0" xfId="0" applyFont="1" applyAlignment="1">
      <alignment horizontal="center" vertical="center"/>
    </xf>
    <xf numFmtId="0" fontId="79" fillId="37" borderId="17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89" fillId="0" borderId="0" xfId="0" applyFont="1" applyAlignment="1">
      <alignment/>
    </xf>
    <xf numFmtId="165" fontId="87" fillId="12" borderId="22" xfId="0" applyNumberFormat="1" applyFont="1" applyFill="1" applyBorder="1" applyAlignment="1" applyProtection="1">
      <alignment horizontal="center"/>
      <protection locked="0"/>
    </xf>
    <xf numFmtId="0" fontId="85" fillId="35" borderId="32" xfId="0" applyFont="1" applyFill="1" applyBorder="1" applyAlignment="1">
      <alignment horizontal="center"/>
    </xf>
    <xf numFmtId="0" fontId="85" fillId="37" borderId="21" xfId="0" applyFont="1" applyFill="1" applyBorder="1" applyAlignment="1" applyProtection="1">
      <alignment horizontal="center"/>
      <protection/>
    </xf>
    <xf numFmtId="0" fontId="85" fillId="36" borderId="33" xfId="0" applyFont="1" applyFill="1" applyBorder="1" applyAlignment="1">
      <alignment horizontal="left" wrapText="1"/>
    </xf>
    <xf numFmtId="0" fontId="85" fillId="36" borderId="26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34" xfId="0" applyFont="1" applyBorder="1" applyAlignment="1">
      <alignment vertical="center" wrapText="1"/>
    </xf>
    <xf numFmtId="0" fontId="6" fillId="39" borderId="20" xfId="0" applyFont="1" applyFill="1" applyBorder="1" applyAlignment="1">
      <alignment vertical="center"/>
    </xf>
    <xf numFmtId="0" fontId="6" fillId="39" borderId="17" xfId="0" applyFont="1" applyFill="1" applyBorder="1" applyAlignment="1">
      <alignment vertical="center"/>
    </xf>
    <xf numFmtId="0" fontId="82" fillId="0" borderId="26" xfId="0" applyFont="1" applyBorder="1" applyAlignment="1">
      <alignment/>
    </xf>
    <xf numFmtId="0" fontId="82" fillId="0" borderId="28" xfId="0" applyFont="1" applyBorder="1" applyAlignment="1">
      <alignment/>
    </xf>
    <xf numFmtId="0" fontId="82" fillId="0" borderId="24" xfId="0" applyFont="1" applyBorder="1" applyAlignment="1">
      <alignment/>
    </xf>
    <xf numFmtId="2" fontId="82" fillId="37" borderId="35" xfId="0" applyNumberFormat="1" applyFont="1" applyFill="1" applyBorder="1" applyAlignment="1">
      <alignment/>
    </xf>
    <xf numFmtId="2" fontId="82" fillId="37" borderId="11" xfId="0" applyNumberFormat="1" applyFont="1" applyFill="1" applyBorder="1" applyAlignment="1">
      <alignment/>
    </xf>
    <xf numFmtId="2" fontId="82" fillId="37" borderId="36" xfId="0" applyNumberFormat="1" applyFont="1" applyFill="1" applyBorder="1" applyAlignment="1">
      <alignment/>
    </xf>
    <xf numFmtId="0" fontId="79" fillId="37" borderId="11" xfId="0" applyFont="1" applyFill="1" applyBorder="1" applyAlignment="1">
      <alignment horizontal="center"/>
    </xf>
    <xf numFmtId="2" fontId="79" fillId="13" borderId="11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82" fillId="0" borderId="12" xfId="0" applyFont="1" applyBorder="1" applyAlignment="1">
      <alignment/>
    </xf>
    <xf numFmtId="0" fontId="88" fillId="0" borderId="0" xfId="0" applyFont="1" applyBorder="1" applyAlignment="1">
      <alignment/>
    </xf>
    <xf numFmtId="0" fontId="79" fillId="12" borderId="11" xfId="0" applyNumberFormat="1" applyFont="1" applyFill="1" applyBorder="1" applyAlignment="1" applyProtection="1">
      <alignment horizontal="center" wrapText="1"/>
      <protection locked="0"/>
    </xf>
    <xf numFmtId="0" fontId="87" fillId="12" borderId="11" xfId="0" applyNumberFormat="1" applyFont="1" applyFill="1" applyBorder="1" applyAlignment="1" applyProtection="1">
      <alignment/>
      <protection locked="0"/>
    </xf>
    <xf numFmtId="0" fontId="87" fillId="12" borderId="11" xfId="0" applyNumberFormat="1" applyFont="1" applyFill="1" applyBorder="1" applyAlignment="1" applyProtection="1">
      <alignment horizontal="center"/>
      <protection locked="0"/>
    </xf>
    <xf numFmtId="0" fontId="4" fillId="40" borderId="18" xfId="0" applyNumberFormat="1" applyFont="1" applyFill="1" applyBorder="1" applyAlignment="1" applyProtection="1">
      <alignment vertical="center"/>
      <protection locked="0"/>
    </xf>
    <xf numFmtId="0" fontId="82" fillId="12" borderId="34" xfId="0" applyFont="1" applyFill="1" applyBorder="1" applyAlignment="1" applyProtection="1">
      <alignment horizontal="center"/>
      <protection locked="0"/>
    </xf>
    <xf numFmtId="0" fontId="82" fillId="12" borderId="23" xfId="0" applyFont="1" applyFill="1" applyBorder="1" applyAlignment="1" applyProtection="1">
      <alignment horizontal="center"/>
      <protection locked="0"/>
    </xf>
    <xf numFmtId="0" fontId="82" fillId="12" borderId="38" xfId="0" applyFont="1" applyFill="1" applyBorder="1" applyAlignment="1" applyProtection="1">
      <alignment horizontal="center"/>
      <protection locked="0"/>
    </xf>
    <xf numFmtId="2" fontId="82" fillId="12" borderId="11" xfId="0" applyNumberFormat="1" applyFont="1" applyFill="1" applyBorder="1" applyAlignment="1" applyProtection="1">
      <alignment/>
      <protection locked="0"/>
    </xf>
    <xf numFmtId="0" fontId="82" fillId="36" borderId="20" xfId="0" applyFont="1" applyFill="1" applyBorder="1" applyAlignment="1" applyProtection="1">
      <alignment horizontal="center"/>
      <protection locked="0"/>
    </xf>
    <xf numFmtId="0" fontId="82" fillId="36" borderId="17" xfId="0" applyFont="1" applyFill="1" applyBorder="1" applyAlignment="1" applyProtection="1">
      <alignment horizontal="center"/>
      <protection locked="0"/>
    </xf>
    <xf numFmtId="0" fontId="82" fillId="36" borderId="18" xfId="0" applyFont="1" applyFill="1" applyBorder="1" applyAlignment="1" applyProtection="1">
      <alignment horizontal="center"/>
      <protection locked="0"/>
    </xf>
    <xf numFmtId="0" fontId="82" fillId="34" borderId="32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34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14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left" vertical="center"/>
      <protection/>
    </xf>
    <xf numFmtId="165" fontId="11" fillId="33" borderId="42" xfId="0" applyNumberFormat="1" applyFont="1" applyFill="1" applyBorder="1" applyAlignment="1" applyProtection="1">
      <alignment vertical="center"/>
      <protection locked="0"/>
    </xf>
    <xf numFmtId="165" fontId="11" fillId="33" borderId="43" xfId="0" applyNumberFormat="1" applyFont="1" applyFill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/>
      <protection/>
    </xf>
    <xf numFmtId="49" fontId="14" fillId="0" borderId="45" xfId="0" applyNumberFormat="1" applyFont="1" applyBorder="1" applyAlignment="1" applyProtection="1">
      <alignment horizontal="right" vertical="center"/>
      <protection/>
    </xf>
    <xf numFmtId="171" fontId="14" fillId="0" borderId="45" xfId="0" applyNumberFormat="1" applyFont="1" applyBorder="1" applyAlignment="1" applyProtection="1">
      <alignment vertical="center"/>
      <protection/>
    </xf>
    <xf numFmtId="171" fontId="14" fillId="0" borderId="46" xfId="0" applyNumberFormat="1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 horizontal="left" vertical="center"/>
      <protection/>
    </xf>
    <xf numFmtId="165" fontId="11" fillId="33" borderId="48" xfId="0" applyNumberFormat="1" applyFont="1" applyFill="1" applyBorder="1" applyAlignment="1" applyProtection="1">
      <alignment vertical="center"/>
      <protection locked="0"/>
    </xf>
    <xf numFmtId="165" fontId="11" fillId="33" borderId="49" xfId="0" applyNumberFormat="1" applyFont="1" applyFill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/>
    </xf>
    <xf numFmtId="49" fontId="14" fillId="0" borderId="51" xfId="0" applyNumberFormat="1" applyFont="1" applyBorder="1" applyAlignment="1" applyProtection="1">
      <alignment horizontal="right" vertical="center"/>
      <protection/>
    </xf>
    <xf numFmtId="171" fontId="14" fillId="0" borderId="51" xfId="0" applyNumberFormat="1" applyFont="1" applyBorder="1" applyAlignment="1" applyProtection="1">
      <alignment vertical="center"/>
      <protection/>
    </xf>
    <xf numFmtId="171" fontId="14" fillId="0" borderId="52" xfId="0" applyNumberFormat="1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3" fillId="0" borderId="53" xfId="0" applyFont="1" applyBorder="1" applyAlignment="1" applyProtection="1">
      <alignment vertic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171" fontId="13" fillId="0" borderId="54" xfId="0" applyNumberFormat="1" applyFont="1" applyBorder="1" applyAlignment="1" applyProtection="1">
      <alignment vertical="center"/>
      <protection/>
    </xf>
    <xf numFmtId="171" fontId="13" fillId="0" borderId="55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1" fontId="1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 vertical="center"/>
      <protection/>
    </xf>
    <xf numFmtId="0" fontId="11" fillId="0" borderId="57" xfId="0" applyFont="1" applyBorder="1" applyAlignment="1" applyProtection="1">
      <alignment vertical="center"/>
      <protection/>
    </xf>
    <xf numFmtId="165" fontId="11" fillId="33" borderId="57" xfId="0" applyNumberFormat="1" applyFont="1" applyFill="1" applyBorder="1" applyAlignment="1" applyProtection="1">
      <alignment vertical="center"/>
      <protection locked="0"/>
    </xf>
    <xf numFmtId="165" fontId="11" fillId="33" borderId="58" xfId="0" applyNumberFormat="1" applyFont="1" applyFill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vertical="center"/>
      <protection/>
    </xf>
    <xf numFmtId="171" fontId="11" fillId="0" borderId="59" xfId="0" applyNumberFormat="1" applyFont="1" applyBorder="1" applyAlignment="1" applyProtection="1">
      <alignment vertical="center"/>
      <protection/>
    </xf>
    <xf numFmtId="171" fontId="11" fillId="0" borderId="58" xfId="0" applyNumberFormat="1" applyFont="1" applyBorder="1" applyAlignment="1" applyProtection="1">
      <alignment vertical="center"/>
      <protection/>
    </xf>
    <xf numFmtId="171" fontId="11" fillId="0" borderId="60" xfId="0" applyNumberFormat="1" applyFont="1" applyBorder="1" applyAlignment="1" applyProtection="1">
      <alignment vertical="center"/>
      <protection/>
    </xf>
    <xf numFmtId="171" fontId="11" fillId="0" borderId="4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0" fontId="11" fillId="0" borderId="61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165" fontId="11" fillId="33" borderId="40" xfId="0" applyNumberFormat="1" applyFont="1" applyFill="1" applyBorder="1" applyAlignment="1" applyProtection="1">
      <alignment vertical="center"/>
      <protection locked="0"/>
    </xf>
    <xf numFmtId="165" fontId="11" fillId="33" borderId="62" xfId="0" applyNumberFormat="1" applyFont="1" applyFill="1" applyBorder="1" applyAlignment="1" applyProtection="1">
      <alignment vertical="center"/>
      <protection locked="0"/>
    </xf>
    <xf numFmtId="0" fontId="13" fillId="0" borderId="63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vertical="center"/>
      <protection/>
    </xf>
    <xf numFmtId="171" fontId="13" fillId="0" borderId="64" xfId="0" applyNumberFormat="1" applyFont="1" applyBorder="1" applyAlignment="1" applyProtection="1">
      <alignment vertical="center"/>
      <protection/>
    </xf>
    <xf numFmtId="171" fontId="13" fillId="0" borderId="65" xfId="0" applyNumberFormat="1" applyFont="1" applyBorder="1" applyAlignment="1" applyProtection="1">
      <alignment vertical="center"/>
      <protection/>
    </xf>
    <xf numFmtId="0" fontId="11" fillId="0" borderId="39" xfId="0" applyFont="1" applyBorder="1" applyAlignment="1" applyProtection="1">
      <alignment vertical="center"/>
      <protection/>
    </xf>
    <xf numFmtId="0" fontId="13" fillId="0" borderId="40" xfId="0" applyFont="1" applyBorder="1" applyAlignment="1" applyProtection="1">
      <alignment vertical="center"/>
      <protection/>
    </xf>
    <xf numFmtId="165" fontId="11" fillId="33" borderId="6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11" fillId="0" borderId="15" xfId="0" applyFont="1" applyBorder="1" applyAlignment="1" applyProtection="1">
      <alignment vertical="center"/>
      <protection/>
    </xf>
    <xf numFmtId="0" fontId="13" fillId="0" borderId="67" xfId="0" applyFont="1" applyBorder="1" applyAlignment="1" applyProtection="1">
      <alignment vertical="center"/>
      <protection/>
    </xf>
    <xf numFmtId="0" fontId="11" fillId="0" borderId="67" xfId="0" applyFont="1" applyBorder="1" applyAlignment="1" applyProtection="1">
      <alignment vertical="center"/>
      <protection/>
    </xf>
    <xf numFmtId="0" fontId="11" fillId="0" borderId="68" xfId="0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 vertical="center"/>
      <protection/>
    </xf>
    <xf numFmtId="172" fontId="11" fillId="0" borderId="48" xfId="0" applyNumberFormat="1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vertical="top"/>
      <protection/>
    </xf>
    <xf numFmtId="0" fontId="14" fillId="0" borderId="69" xfId="0" applyFont="1" applyBorder="1" applyAlignment="1" applyProtection="1">
      <alignment horizontal="right" vertical="center"/>
      <protection/>
    </xf>
    <xf numFmtId="0" fontId="11" fillId="0" borderId="70" xfId="0" applyFont="1" applyBorder="1" applyAlignment="1" applyProtection="1">
      <alignment vertical="center"/>
      <protection/>
    </xf>
    <xf numFmtId="0" fontId="13" fillId="0" borderId="71" xfId="0" applyFont="1" applyBorder="1" applyAlignment="1" applyProtection="1">
      <alignment vertical="center"/>
      <protection/>
    </xf>
    <xf numFmtId="0" fontId="11" fillId="0" borderId="71" xfId="0" applyFont="1" applyBorder="1" applyAlignment="1" applyProtection="1">
      <alignment vertical="center"/>
      <protection/>
    </xf>
    <xf numFmtId="0" fontId="11" fillId="0" borderId="72" xfId="0" applyFont="1" applyBorder="1" applyAlignment="1" applyProtection="1">
      <alignment vertical="center"/>
      <protection/>
    </xf>
    <xf numFmtId="0" fontId="17" fillId="0" borderId="48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73" xfId="0" applyFont="1" applyBorder="1" applyAlignment="1" applyProtection="1">
      <alignment vertical="top"/>
      <protection/>
    </xf>
    <xf numFmtId="172" fontId="11" fillId="0" borderId="73" xfId="0" applyNumberFormat="1" applyFont="1" applyBorder="1" applyAlignment="1" applyProtection="1">
      <alignment horizontal="center" vertical="center"/>
      <protection/>
    </xf>
    <xf numFmtId="0" fontId="14" fillId="0" borderId="74" xfId="0" applyFont="1" applyBorder="1" applyAlignment="1" applyProtection="1">
      <alignment horizontal="right" vertical="center"/>
      <protection/>
    </xf>
    <xf numFmtId="0" fontId="6" fillId="39" borderId="13" xfId="0" applyFont="1" applyFill="1" applyBorder="1" applyAlignment="1">
      <alignment vertical="center"/>
    </xf>
    <xf numFmtId="0" fontId="5" fillId="0" borderId="75" xfId="0" applyFont="1" applyBorder="1" applyAlignment="1">
      <alignment vertical="center" wrapText="1"/>
    </xf>
    <xf numFmtId="0" fontId="4" fillId="0" borderId="20" xfId="0" applyFont="1" applyBorder="1" applyAlignment="1">
      <alignment horizontal="center"/>
    </xf>
    <xf numFmtId="0" fontId="6" fillId="39" borderId="13" xfId="0" applyFont="1" applyFill="1" applyBorder="1" applyAlignment="1">
      <alignment horizontal="center" vertical="center"/>
    </xf>
    <xf numFmtId="9" fontId="4" fillId="13" borderId="34" xfId="0" applyNumberFormat="1" applyFont="1" applyFill="1" applyBorder="1" applyAlignment="1" applyProtection="1">
      <alignment horizontal="center" vertical="center"/>
      <protection/>
    </xf>
    <xf numFmtId="9" fontId="4" fillId="37" borderId="11" xfId="0" applyNumberFormat="1" applyFont="1" applyFill="1" applyBorder="1" applyAlignment="1" applyProtection="1">
      <alignment horizontal="center" vertical="center"/>
      <protection/>
    </xf>
    <xf numFmtId="164" fontId="4" fillId="39" borderId="11" xfId="0" applyNumberFormat="1" applyFont="1" applyFill="1" applyBorder="1" applyAlignment="1" applyProtection="1">
      <alignment horizontal="center" vertical="center"/>
      <protection/>
    </xf>
    <xf numFmtId="9" fontId="4" fillId="39" borderId="11" xfId="0" applyNumberFormat="1" applyFont="1" applyFill="1" applyBorder="1" applyAlignment="1" applyProtection="1">
      <alignment horizontal="center" vertical="center"/>
      <protection/>
    </xf>
    <xf numFmtId="9" fontId="4" fillId="13" borderId="11" xfId="0" applyNumberFormat="1" applyFont="1" applyFill="1" applyBorder="1" applyAlignment="1" applyProtection="1">
      <alignment horizontal="center" vertical="center"/>
      <protection/>
    </xf>
    <xf numFmtId="9" fontId="4" fillId="39" borderId="36" xfId="0" applyNumberFormat="1" applyFont="1" applyFill="1" applyBorder="1" applyAlignment="1" applyProtection="1">
      <alignment horizontal="center" vertical="center"/>
      <protection/>
    </xf>
    <xf numFmtId="164" fontId="4" fillId="39" borderId="35" xfId="0" applyNumberFormat="1" applyFont="1" applyFill="1" applyBorder="1" applyAlignment="1" applyProtection="1">
      <alignment horizontal="center" vertical="center"/>
      <protection/>
    </xf>
    <xf numFmtId="9" fontId="4" fillId="13" borderId="26" xfId="0" applyNumberFormat="1" applyFont="1" applyFill="1" applyBorder="1" applyAlignment="1" applyProtection="1">
      <alignment horizontal="center" vertical="center"/>
      <protection/>
    </xf>
    <xf numFmtId="9" fontId="4" fillId="13" borderId="76" xfId="0" applyNumberFormat="1" applyFont="1" applyFill="1" applyBorder="1" applyAlignment="1" applyProtection="1">
      <alignment horizontal="center" vertical="center"/>
      <protection/>
    </xf>
    <xf numFmtId="9" fontId="4" fillId="13" borderId="33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14" fontId="85" fillId="33" borderId="11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82" fillId="34" borderId="36" xfId="0" applyFont="1" applyFill="1" applyBorder="1" applyAlignment="1" applyProtection="1">
      <alignment/>
      <protection locked="0"/>
    </xf>
    <xf numFmtId="0" fontId="79" fillId="0" borderId="0" xfId="0" applyFont="1" applyAlignment="1">
      <alignment horizontal="center"/>
    </xf>
    <xf numFmtId="0" fontId="79" fillId="0" borderId="16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85" fillId="37" borderId="26" xfId="0" applyFont="1" applyFill="1" applyBorder="1" applyAlignment="1">
      <alignment horizontal="left" wrapText="1"/>
    </xf>
    <xf numFmtId="165" fontId="87" fillId="37" borderId="23" xfId="0" applyNumberFormat="1" applyFont="1" applyFill="1" applyBorder="1" applyAlignment="1" applyProtection="1">
      <alignment horizontal="center"/>
      <protection locked="0"/>
    </xf>
    <xf numFmtId="9" fontId="90" fillId="37" borderId="33" xfId="0" applyNumberFormat="1" applyFont="1" applyFill="1" applyBorder="1" applyAlignment="1" applyProtection="1">
      <alignment horizontal="center"/>
      <protection/>
    </xf>
    <xf numFmtId="0" fontId="85" fillId="37" borderId="23" xfId="0" applyFont="1" applyFill="1" applyBorder="1" applyAlignment="1">
      <alignment horizontal="left" wrapText="1"/>
    </xf>
    <xf numFmtId="165" fontId="87" fillId="37" borderId="31" xfId="0" applyNumberFormat="1" applyFont="1" applyFill="1" applyBorder="1" applyAlignment="1" applyProtection="1">
      <alignment horizontal="center"/>
      <protection locked="0"/>
    </xf>
    <xf numFmtId="9" fontId="90" fillId="13" borderId="33" xfId="0" applyNumberFormat="1" applyFont="1" applyFill="1" applyBorder="1" applyAlignment="1" applyProtection="1">
      <alignment horizontal="center"/>
      <protection/>
    </xf>
    <xf numFmtId="0" fontId="79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7" xfId="0" applyBorder="1" applyAlignment="1">
      <alignment/>
    </xf>
    <xf numFmtId="3" fontId="77" fillId="0" borderId="78" xfId="0" applyNumberFormat="1" applyFont="1" applyBorder="1" applyAlignment="1">
      <alignment horizontal="center"/>
    </xf>
    <xf numFmtId="0" fontId="77" fillId="0" borderId="79" xfId="52" applyNumberFormat="1" applyFont="1" applyBorder="1" applyAlignment="1">
      <alignment horizontal="center"/>
    </xf>
    <xf numFmtId="0" fontId="77" fillId="19" borderId="78" xfId="0" applyNumberFormat="1" applyFont="1" applyFill="1" applyBorder="1" applyAlignment="1">
      <alignment horizontal="center"/>
    </xf>
    <xf numFmtId="0" fontId="0" fillId="33" borderId="66" xfId="0" applyFill="1" applyBorder="1" applyAlignment="1">
      <alignment/>
    </xf>
    <xf numFmtId="3" fontId="77" fillId="33" borderId="80" xfId="0" applyNumberFormat="1" applyFont="1" applyFill="1" applyBorder="1" applyAlignment="1">
      <alignment horizontal="center"/>
    </xf>
    <xf numFmtId="0" fontId="77" fillId="33" borderId="81" xfId="52" applyNumberFormat="1" applyFont="1" applyFill="1" applyBorder="1" applyAlignment="1">
      <alignment horizontal="center"/>
    </xf>
    <xf numFmtId="0" fontId="77" fillId="19" borderId="80" xfId="0" applyNumberFormat="1" applyFont="1" applyFill="1" applyBorder="1" applyAlignment="1">
      <alignment horizontal="center"/>
    </xf>
    <xf numFmtId="0" fontId="0" fillId="0" borderId="66" xfId="0" applyBorder="1" applyAlignment="1">
      <alignment/>
    </xf>
    <xf numFmtId="3" fontId="77" fillId="0" borderId="80" xfId="0" applyNumberFormat="1" applyFont="1" applyBorder="1" applyAlignment="1">
      <alignment horizontal="center"/>
    </xf>
    <xf numFmtId="0" fontId="77" fillId="0" borderId="81" xfId="52" applyNumberFormat="1" applyFont="1" applyBorder="1" applyAlignment="1">
      <alignment horizontal="center"/>
    </xf>
    <xf numFmtId="0" fontId="0" fillId="33" borderId="82" xfId="0" applyFill="1" applyBorder="1" applyAlignment="1">
      <alignment/>
    </xf>
    <xf numFmtId="3" fontId="77" fillId="33" borderId="83" xfId="0" applyNumberFormat="1" applyFont="1" applyFill="1" applyBorder="1" applyAlignment="1">
      <alignment horizontal="center"/>
    </xf>
    <xf numFmtId="0" fontId="77" fillId="33" borderId="84" xfId="52" applyNumberFormat="1" applyFont="1" applyFill="1" applyBorder="1" applyAlignment="1">
      <alignment horizontal="center"/>
    </xf>
    <xf numFmtId="0" fontId="77" fillId="19" borderId="83" xfId="0" applyNumberFormat="1" applyFont="1" applyFill="1" applyBorder="1" applyAlignment="1">
      <alignment horizontal="center"/>
    </xf>
    <xf numFmtId="164" fontId="0" fillId="13" borderId="11" xfId="0" applyNumberForma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2" fontId="77" fillId="33" borderId="11" xfId="0" applyNumberFormat="1" applyFont="1" applyFill="1" applyBorder="1" applyAlignment="1">
      <alignment horizontal="center"/>
    </xf>
    <xf numFmtId="0" fontId="77" fillId="41" borderId="11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left"/>
    </xf>
    <xf numFmtId="9" fontId="92" fillId="0" borderId="45" xfId="52" applyFont="1" applyBorder="1" applyAlignment="1">
      <alignment horizontal="center"/>
    </xf>
    <xf numFmtId="0" fontId="79" fillId="42" borderId="36" xfId="0" applyFont="1" applyFill="1" applyBorder="1" applyAlignment="1">
      <alignment horizontal="center"/>
    </xf>
    <xf numFmtId="164" fontId="93" fillId="9" borderId="11" xfId="0" applyNumberFormat="1" applyFont="1" applyFill="1" applyBorder="1" applyAlignment="1">
      <alignment horizontal="center"/>
    </xf>
    <xf numFmtId="164" fontId="94" fillId="9" borderId="11" xfId="0" applyNumberFormat="1" applyFont="1" applyFill="1" applyBorder="1" applyAlignment="1">
      <alignment horizontal="center"/>
    </xf>
    <xf numFmtId="0" fontId="11" fillId="0" borderId="61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left" vertical="center"/>
      <protection/>
    </xf>
    <xf numFmtId="0" fontId="77" fillId="33" borderId="11" xfId="0" applyFont="1" applyFill="1" applyBorder="1" applyAlignment="1">
      <alignment horizontal="center" wrapText="1"/>
    </xf>
    <xf numFmtId="0" fontId="7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0" fontId="79" fillId="33" borderId="11" xfId="0" applyFont="1" applyFill="1" applyBorder="1" applyAlignment="1">
      <alignment horizontal="center"/>
    </xf>
    <xf numFmtId="0" fontId="82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9" fontId="0" fillId="0" borderId="0" xfId="52" applyFont="1" applyAlignment="1">
      <alignment/>
    </xf>
    <xf numFmtId="164" fontId="77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0" fillId="13" borderId="11" xfId="0" applyFill="1" applyBorder="1" applyAlignment="1">
      <alignment horizontal="center"/>
    </xf>
    <xf numFmtId="164" fontId="77" fillId="13" borderId="11" xfId="0" applyNumberFormat="1" applyFont="1" applyFill="1" applyBorder="1" applyAlignment="1">
      <alignment horizontal="center"/>
    </xf>
    <xf numFmtId="164" fontId="77" fillId="34" borderId="11" xfId="0" applyNumberFormat="1" applyFont="1" applyFill="1" applyBorder="1" applyAlignment="1">
      <alignment horizontal="center"/>
    </xf>
    <xf numFmtId="164" fontId="96" fillId="11" borderId="11" xfId="0" applyNumberFormat="1" applyFont="1" applyFill="1" applyBorder="1" applyAlignment="1">
      <alignment horizontal="center"/>
    </xf>
    <xf numFmtId="164" fontId="97" fillId="11" borderId="11" xfId="0" applyNumberFormat="1" applyFont="1" applyFill="1" applyBorder="1" applyAlignment="1">
      <alignment horizontal="center"/>
    </xf>
    <xf numFmtId="0" fontId="92" fillId="0" borderId="0" xfId="0" applyFont="1" applyAlignment="1">
      <alignment/>
    </xf>
    <xf numFmtId="0" fontId="79" fillId="0" borderId="0" xfId="0" applyFont="1" applyAlignment="1">
      <alignment horizontal="center"/>
    </xf>
    <xf numFmtId="0" fontId="87" fillId="12" borderId="11" xfId="0" applyFont="1" applyFill="1" applyBorder="1" applyAlignment="1" applyProtection="1">
      <alignment wrapText="1"/>
      <protection locked="0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9" fillId="0" borderId="0" xfId="0" applyFont="1" applyAlignment="1">
      <alignment horizontal="center"/>
    </xf>
    <xf numFmtId="0" fontId="0" fillId="12" borderId="15" xfId="0" applyFill="1" applyBorder="1" applyAlignment="1" applyProtection="1">
      <alignment vertical="top" wrapText="1"/>
      <protection locked="0"/>
    </xf>
    <xf numFmtId="0" fontId="0" fillId="12" borderId="19" xfId="0" applyFill="1" applyBorder="1" applyAlignment="1" applyProtection="1">
      <alignment vertical="top" wrapText="1"/>
      <protection locked="0"/>
    </xf>
    <xf numFmtId="0" fontId="0" fillId="12" borderId="21" xfId="0" applyFill="1" applyBorder="1" applyAlignment="1" applyProtection="1">
      <alignment vertical="top" wrapText="1"/>
      <protection locked="0"/>
    </xf>
    <xf numFmtId="0" fontId="0" fillId="12" borderId="14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wrapText="1"/>
    </xf>
    <xf numFmtId="0" fontId="79" fillId="25" borderId="11" xfId="0" applyFont="1" applyFill="1" applyBorder="1" applyAlignment="1">
      <alignment horizontal="center"/>
    </xf>
    <xf numFmtId="0" fontId="79" fillId="25" borderId="20" xfId="0" applyFont="1" applyFill="1" applyBorder="1" applyAlignment="1">
      <alignment horizontal="center"/>
    </xf>
    <xf numFmtId="0" fontId="0" fillId="0" borderId="85" xfId="0" applyBorder="1" applyAlignment="1">
      <alignment horizontal="center" vertical="center" wrapText="1"/>
    </xf>
    <xf numFmtId="49" fontId="0" fillId="0" borderId="79" xfId="0" applyNumberFormat="1" applyBorder="1" applyAlignment="1">
      <alignment horizontal="center"/>
    </xf>
    <xf numFmtId="165" fontId="77" fillId="36" borderId="33" xfId="0" applyNumberFormat="1" applyFont="1" applyFill="1" applyBorder="1" applyAlignment="1">
      <alignment horizontal="center"/>
    </xf>
    <xf numFmtId="0" fontId="77" fillId="19" borderId="33" xfId="0" applyFont="1" applyFill="1" applyBorder="1" applyAlignment="1">
      <alignment horizontal="center"/>
    </xf>
    <xf numFmtId="0" fontId="77" fillId="36" borderId="33" xfId="0" applyNumberFormat="1" applyFont="1" applyFill="1" applyBorder="1" applyAlignment="1">
      <alignment horizontal="center"/>
    </xf>
    <xf numFmtId="49" fontId="0" fillId="36" borderId="81" xfId="0" applyNumberFormat="1" applyFill="1" applyBorder="1" applyAlignment="1">
      <alignment horizontal="center"/>
    </xf>
    <xf numFmtId="0" fontId="0" fillId="36" borderId="66" xfId="0" applyFill="1" applyBorder="1" applyAlignment="1">
      <alignment/>
    </xf>
    <xf numFmtId="3" fontId="77" fillId="36" borderId="80" xfId="0" applyNumberFormat="1" applyFont="1" applyFill="1" applyBorder="1" applyAlignment="1">
      <alignment horizontal="center"/>
    </xf>
    <xf numFmtId="0" fontId="77" fillId="36" borderId="81" xfId="52" applyNumberFormat="1" applyFont="1" applyFill="1" applyBorder="1" applyAlignment="1">
      <alignment horizontal="center"/>
    </xf>
    <xf numFmtId="165" fontId="77" fillId="36" borderId="26" xfId="0" applyNumberFormat="1" applyFont="1" applyFill="1" applyBorder="1" applyAlignment="1">
      <alignment horizontal="center"/>
    </xf>
    <xf numFmtId="0" fontId="77" fillId="19" borderId="24" xfId="0" applyFont="1" applyFill="1" applyBorder="1" applyAlignment="1">
      <alignment horizontal="center"/>
    </xf>
    <xf numFmtId="0" fontId="77" fillId="36" borderId="26" xfId="0" applyNumberFormat="1" applyFont="1" applyFill="1" applyBorder="1" applyAlignment="1">
      <alignment horizontal="center"/>
    </xf>
    <xf numFmtId="49" fontId="0" fillId="33" borderId="81" xfId="0" applyNumberFormat="1" applyFill="1" applyBorder="1" applyAlignment="1">
      <alignment horizontal="center"/>
    </xf>
    <xf numFmtId="165" fontId="77" fillId="15" borderId="26" xfId="0" applyNumberFormat="1" applyFont="1" applyFill="1" applyBorder="1" applyAlignment="1">
      <alignment horizontal="center"/>
    </xf>
    <xf numFmtId="0" fontId="77" fillId="15" borderId="26" xfId="0" applyNumberFormat="1" applyFont="1" applyFill="1" applyBorder="1" applyAlignment="1">
      <alignment horizontal="center"/>
    </xf>
    <xf numFmtId="165" fontId="77" fillId="15" borderId="76" xfId="0" applyNumberFormat="1" applyFont="1" applyFill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165" fontId="77" fillId="0" borderId="26" xfId="0" applyNumberFormat="1" applyFont="1" applyFill="1" applyBorder="1" applyAlignment="1">
      <alignment horizontal="center"/>
    </xf>
    <xf numFmtId="0" fontId="77" fillId="0" borderId="26" xfId="0" applyNumberFormat="1" applyFont="1" applyFill="1" applyBorder="1" applyAlignment="1">
      <alignment horizontal="center"/>
    </xf>
    <xf numFmtId="49" fontId="0" fillId="33" borderId="84" xfId="0" applyNumberFormat="1" applyFill="1" applyBorder="1" applyAlignment="1">
      <alignment horizontal="center"/>
    </xf>
    <xf numFmtId="165" fontId="77" fillId="36" borderId="76" xfId="0" applyNumberFormat="1" applyFont="1" applyFill="1" applyBorder="1" applyAlignment="1">
      <alignment horizontal="center"/>
    </xf>
    <xf numFmtId="0" fontId="77" fillId="19" borderId="36" xfId="0" applyFont="1" applyFill="1" applyBorder="1" applyAlignment="1">
      <alignment horizontal="center"/>
    </xf>
    <xf numFmtId="0" fontId="77" fillId="15" borderId="76" xfId="0" applyNumberFormat="1" applyFont="1" applyFill="1" applyBorder="1" applyAlignment="1">
      <alignment horizontal="center"/>
    </xf>
    <xf numFmtId="2" fontId="77" fillId="0" borderId="11" xfId="0" applyNumberFormat="1" applyFont="1" applyBorder="1" applyAlignment="1">
      <alignment horizontal="center" vertical="center"/>
    </xf>
    <xf numFmtId="0" fontId="79" fillId="0" borderId="0" xfId="0" applyFont="1" applyAlignment="1">
      <alignment wrapText="1"/>
    </xf>
    <xf numFmtId="0" fontId="79" fillId="12" borderId="20" xfId="0" applyFont="1" applyFill="1" applyBorder="1" applyAlignment="1" applyProtection="1">
      <alignment horizontal="center" wrapText="1"/>
      <protection locked="0"/>
    </xf>
    <xf numFmtId="0" fontId="79" fillId="12" borderId="17" xfId="0" applyFont="1" applyFill="1" applyBorder="1" applyAlignment="1" applyProtection="1">
      <alignment horizontal="center" wrapText="1"/>
      <protection locked="0"/>
    </xf>
    <xf numFmtId="0" fontId="79" fillId="12" borderId="18" xfId="0" applyFont="1" applyFill="1" applyBorder="1" applyAlignment="1" applyProtection="1">
      <alignment horizontal="center" wrapText="1"/>
      <protection locked="0"/>
    </xf>
    <xf numFmtId="2" fontId="79" fillId="12" borderId="20" xfId="0" applyNumberFormat="1" applyFont="1" applyFill="1" applyBorder="1" applyAlignment="1" applyProtection="1">
      <alignment horizontal="center" wrapText="1"/>
      <protection locked="0"/>
    </xf>
    <xf numFmtId="2" fontId="79" fillId="12" borderId="18" xfId="0" applyNumberFormat="1" applyFont="1" applyFill="1" applyBorder="1" applyAlignment="1" applyProtection="1">
      <alignment horizontal="center" wrapText="1"/>
      <protection locked="0"/>
    </xf>
    <xf numFmtId="0" fontId="82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82" fillId="0" borderId="16" xfId="0" applyFont="1" applyBorder="1" applyAlignment="1">
      <alignment wrapText="1"/>
    </xf>
    <xf numFmtId="0" fontId="82" fillId="0" borderId="15" xfId="0" applyFont="1" applyBorder="1" applyAlignment="1" applyProtection="1">
      <alignment horizontal="center" wrapText="1"/>
      <protection locked="0"/>
    </xf>
    <xf numFmtId="0" fontId="82" fillId="0" borderId="10" xfId="0" applyFont="1" applyBorder="1" applyAlignment="1" applyProtection="1">
      <alignment horizontal="center" wrapText="1"/>
      <protection locked="0"/>
    </xf>
    <xf numFmtId="0" fontId="82" fillId="0" borderId="19" xfId="0" applyFont="1" applyBorder="1" applyAlignment="1" applyProtection="1">
      <alignment horizontal="center" wrapText="1"/>
      <protection locked="0"/>
    </xf>
    <xf numFmtId="0" fontId="82" fillId="0" borderId="16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82" fillId="0" borderId="12" xfId="0" applyFont="1" applyBorder="1" applyAlignment="1" applyProtection="1">
      <alignment horizontal="center"/>
      <protection locked="0"/>
    </xf>
    <xf numFmtId="0" fontId="82" fillId="0" borderId="21" xfId="0" applyFont="1" applyBorder="1" applyAlignment="1" applyProtection="1">
      <alignment horizontal="center"/>
      <protection locked="0"/>
    </xf>
    <xf numFmtId="0" fontId="82" fillId="0" borderId="13" xfId="0" applyFont="1" applyBorder="1" applyAlignment="1" applyProtection="1">
      <alignment horizontal="center"/>
      <protection locked="0"/>
    </xf>
    <xf numFmtId="0" fontId="82" fillId="0" borderId="14" xfId="0" applyFont="1" applyBorder="1" applyAlignment="1" applyProtection="1">
      <alignment horizontal="center"/>
      <protection locked="0"/>
    </xf>
    <xf numFmtId="0" fontId="82" fillId="0" borderId="16" xfId="0" applyFont="1" applyBorder="1" applyAlignment="1" applyProtection="1">
      <alignment horizontal="center" wrapText="1"/>
      <protection locked="0"/>
    </xf>
    <xf numFmtId="0" fontId="82" fillId="0" borderId="0" xfId="0" applyFont="1" applyBorder="1" applyAlignment="1" applyProtection="1">
      <alignment horizontal="center" wrapText="1"/>
      <protection locked="0"/>
    </xf>
    <xf numFmtId="0" fontId="82" fillId="0" borderId="12" xfId="0" applyFont="1" applyBorder="1" applyAlignment="1" applyProtection="1">
      <alignment horizontal="center" wrapText="1"/>
      <protection locked="0"/>
    </xf>
    <xf numFmtId="0" fontId="82" fillId="0" borderId="13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87" fillId="12" borderId="20" xfId="0" applyFont="1" applyFill="1" applyBorder="1" applyAlignment="1" applyProtection="1">
      <alignment/>
      <protection locked="0"/>
    </xf>
    <xf numFmtId="0" fontId="87" fillId="12" borderId="17" xfId="0" applyFont="1" applyFill="1" applyBorder="1" applyAlignment="1" applyProtection="1">
      <alignment/>
      <protection locked="0"/>
    </xf>
    <xf numFmtId="0" fontId="87" fillId="12" borderId="18" xfId="0" applyFont="1" applyFill="1" applyBorder="1" applyAlignment="1" applyProtection="1">
      <alignment/>
      <protection locked="0"/>
    </xf>
    <xf numFmtId="0" fontId="82" fillId="0" borderId="10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87" fillId="12" borderId="15" xfId="0" applyFont="1" applyFill="1" applyBorder="1" applyAlignment="1" applyProtection="1">
      <alignment vertical="top" wrapText="1"/>
      <protection locked="0"/>
    </xf>
    <xf numFmtId="0" fontId="87" fillId="12" borderId="10" xfId="0" applyFont="1" applyFill="1" applyBorder="1" applyAlignment="1" applyProtection="1">
      <alignment vertical="top" wrapText="1"/>
      <protection locked="0"/>
    </xf>
    <xf numFmtId="0" fontId="87" fillId="12" borderId="19" xfId="0" applyFont="1" applyFill="1" applyBorder="1" applyAlignment="1" applyProtection="1">
      <alignment vertical="top" wrapText="1"/>
      <protection locked="0"/>
    </xf>
    <xf numFmtId="0" fontId="87" fillId="12" borderId="16" xfId="0" applyFont="1" applyFill="1" applyBorder="1" applyAlignment="1" applyProtection="1">
      <alignment vertical="top" wrapText="1"/>
      <protection locked="0"/>
    </xf>
    <xf numFmtId="0" fontId="87" fillId="12" borderId="0" xfId="0" applyFont="1" applyFill="1" applyBorder="1" applyAlignment="1" applyProtection="1">
      <alignment vertical="top" wrapText="1"/>
      <protection locked="0"/>
    </xf>
    <xf numFmtId="0" fontId="87" fillId="12" borderId="12" xfId="0" applyFont="1" applyFill="1" applyBorder="1" applyAlignment="1" applyProtection="1">
      <alignment vertical="top" wrapText="1"/>
      <protection locked="0"/>
    </xf>
    <xf numFmtId="0" fontId="87" fillId="12" borderId="21" xfId="0" applyFont="1" applyFill="1" applyBorder="1" applyAlignment="1" applyProtection="1">
      <alignment vertical="top" wrapText="1"/>
      <protection locked="0"/>
    </xf>
    <xf numFmtId="0" fontId="87" fillId="12" borderId="13" xfId="0" applyFont="1" applyFill="1" applyBorder="1" applyAlignment="1" applyProtection="1">
      <alignment vertical="top" wrapText="1"/>
      <protection locked="0"/>
    </xf>
    <xf numFmtId="0" fontId="87" fillId="12" borderId="14" xfId="0" applyFont="1" applyFill="1" applyBorder="1" applyAlignment="1" applyProtection="1">
      <alignment vertical="top" wrapText="1"/>
      <protection locked="0"/>
    </xf>
    <xf numFmtId="0" fontId="46" fillId="0" borderId="20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82" fillId="0" borderId="0" xfId="0" applyFont="1" applyAlignment="1">
      <alignment horizontal="right" vertical="top" wrapText="1"/>
    </xf>
    <xf numFmtId="0" fontId="90" fillId="0" borderId="0" xfId="0" applyFont="1" applyAlignment="1">
      <alignment horizontal="center" wrapText="1"/>
    </xf>
    <xf numFmtId="0" fontId="90" fillId="0" borderId="12" xfId="0" applyFont="1" applyBorder="1" applyAlignment="1">
      <alignment horizontal="center" wrapText="1"/>
    </xf>
    <xf numFmtId="0" fontId="87" fillId="12" borderId="16" xfId="0" applyFont="1" applyFill="1" applyBorder="1" applyAlignment="1" applyProtection="1">
      <alignment horizontal="center" vertical="top"/>
      <protection locked="0"/>
    </xf>
    <xf numFmtId="0" fontId="87" fillId="12" borderId="12" xfId="0" applyFont="1" applyFill="1" applyBorder="1" applyAlignment="1" applyProtection="1">
      <alignment horizontal="center" vertical="top"/>
      <protection locked="0"/>
    </xf>
    <xf numFmtId="0" fontId="79" fillId="0" borderId="16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87" fillId="12" borderId="21" xfId="0" applyFont="1" applyFill="1" applyBorder="1" applyAlignment="1" applyProtection="1">
      <alignment horizontal="center" vertical="top"/>
      <protection locked="0"/>
    </xf>
    <xf numFmtId="0" fontId="87" fillId="12" borderId="14" xfId="0" applyFont="1" applyFill="1" applyBorder="1" applyAlignment="1" applyProtection="1">
      <alignment horizontal="center" vertical="top"/>
      <protection locked="0"/>
    </xf>
    <xf numFmtId="0" fontId="87" fillId="12" borderId="20" xfId="0" applyFont="1" applyFill="1" applyBorder="1" applyAlignment="1" applyProtection="1">
      <alignment horizontal="center" wrapText="1"/>
      <protection locked="0"/>
    </xf>
    <xf numFmtId="0" fontId="87" fillId="12" borderId="17" xfId="0" applyFont="1" applyFill="1" applyBorder="1" applyAlignment="1" applyProtection="1">
      <alignment horizontal="center" wrapText="1"/>
      <protection locked="0"/>
    </xf>
    <xf numFmtId="0" fontId="87" fillId="12" borderId="18" xfId="0" applyFont="1" applyFill="1" applyBorder="1" applyAlignment="1" applyProtection="1">
      <alignment horizontal="center" wrapText="1"/>
      <protection locked="0"/>
    </xf>
    <xf numFmtId="0" fontId="79" fillId="25" borderId="32" xfId="0" applyFont="1" applyFill="1" applyBorder="1" applyAlignment="1">
      <alignment horizontal="center" vertical="center" wrapText="1"/>
    </xf>
    <xf numFmtId="0" fontId="79" fillId="25" borderId="3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87" fillId="12" borderId="20" xfId="0" applyNumberFormat="1" applyFont="1" applyFill="1" applyBorder="1" applyAlignment="1" applyProtection="1">
      <alignment horizontal="center"/>
      <protection locked="0"/>
    </xf>
    <xf numFmtId="0" fontId="87" fillId="12" borderId="18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2" xfId="0" applyFont="1" applyBorder="1" applyAlignment="1">
      <alignment horizontal="center"/>
    </xf>
    <xf numFmtId="0" fontId="79" fillId="0" borderId="16" xfId="0" applyFont="1" applyBorder="1" applyAlignment="1">
      <alignment horizontal="center" wrapText="1"/>
    </xf>
    <xf numFmtId="0" fontId="79" fillId="0" borderId="0" xfId="0" applyFont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84" fillId="0" borderId="0" xfId="0" applyFont="1" applyAlignment="1">
      <alignment horizontal="center"/>
    </xf>
    <xf numFmtId="0" fontId="87" fillId="12" borderId="20" xfId="0" applyNumberFormat="1" applyFont="1" applyFill="1" applyBorder="1" applyAlignment="1" applyProtection="1">
      <alignment horizontal="center" vertical="center" wrapText="1"/>
      <protection locked="0"/>
    </xf>
    <xf numFmtId="0" fontId="87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87" fillId="12" borderId="20" xfId="0" applyNumberFormat="1" applyFont="1" applyFill="1" applyBorder="1" applyAlignment="1" applyProtection="1">
      <alignment horizontal="center" wrapText="1"/>
      <protection locked="0"/>
    </xf>
    <xf numFmtId="0" fontId="87" fillId="12" borderId="18" xfId="0" applyNumberFormat="1" applyFont="1" applyFill="1" applyBorder="1" applyAlignment="1" applyProtection="1">
      <alignment horizontal="center" wrapText="1"/>
      <protection locked="0"/>
    </xf>
    <xf numFmtId="164" fontId="87" fillId="12" borderId="20" xfId="0" applyNumberFormat="1" applyFont="1" applyFill="1" applyBorder="1" applyAlignment="1" applyProtection="1">
      <alignment horizontal="center" wrapText="1"/>
      <protection locked="0"/>
    </xf>
    <xf numFmtId="164" fontId="87" fillId="12" borderId="18" xfId="0" applyNumberFormat="1" applyFont="1" applyFill="1" applyBorder="1" applyAlignment="1" applyProtection="1">
      <alignment horizontal="center" wrapText="1"/>
      <protection locked="0"/>
    </xf>
    <xf numFmtId="0" fontId="87" fillId="12" borderId="15" xfId="0" applyFont="1" applyFill="1" applyBorder="1" applyAlignment="1" applyProtection="1">
      <alignment horizontal="center" vertical="top"/>
      <protection locked="0"/>
    </xf>
    <xf numFmtId="0" fontId="87" fillId="12" borderId="19" xfId="0" applyFont="1" applyFill="1" applyBorder="1" applyAlignment="1" applyProtection="1">
      <alignment horizontal="center" vertical="top"/>
      <protection locked="0"/>
    </xf>
    <xf numFmtId="0" fontId="82" fillId="37" borderId="20" xfId="0" applyFont="1" applyFill="1" applyBorder="1" applyAlignment="1">
      <alignment horizontal="center"/>
    </xf>
    <xf numFmtId="0" fontId="82" fillId="37" borderId="17" xfId="0" applyFont="1" applyFill="1" applyBorder="1" applyAlignment="1">
      <alignment horizontal="center"/>
    </xf>
    <xf numFmtId="0" fontId="82" fillId="37" borderId="18" xfId="0" applyFont="1" applyFill="1" applyBorder="1" applyAlignment="1">
      <alignment horizontal="center"/>
    </xf>
    <xf numFmtId="0" fontId="82" fillId="0" borderId="15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/>
      <protection locked="0"/>
    </xf>
    <xf numFmtId="0" fontId="82" fillId="0" borderId="19" xfId="0" applyFont="1" applyBorder="1" applyAlignment="1" applyProtection="1">
      <alignment horizontal="center"/>
      <protection locked="0"/>
    </xf>
    <xf numFmtId="0" fontId="82" fillId="0" borderId="20" xfId="0" applyFont="1" applyBorder="1" applyAlignment="1" applyProtection="1">
      <alignment horizontal="center"/>
      <protection locked="0"/>
    </xf>
    <xf numFmtId="0" fontId="82" fillId="0" borderId="17" xfId="0" applyFont="1" applyBorder="1" applyAlignment="1" applyProtection="1">
      <alignment horizontal="center"/>
      <protection locked="0"/>
    </xf>
    <xf numFmtId="0" fontId="82" fillId="0" borderId="18" xfId="0" applyFont="1" applyBorder="1" applyAlignment="1" applyProtection="1">
      <alignment horizontal="center"/>
      <protection locked="0"/>
    </xf>
    <xf numFmtId="0" fontId="79" fillId="37" borderId="32" xfId="0" applyFont="1" applyFill="1" applyBorder="1" applyAlignment="1">
      <alignment horizontal="center" vertical="center" wrapText="1"/>
    </xf>
    <xf numFmtId="0" fontId="79" fillId="37" borderId="35" xfId="0" applyFont="1" applyFill="1" applyBorder="1" applyAlignment="1">
      <alignment horizontal="center" vertical="center" wrapText="1"/>
    </xf>
    <xf numFmtId="0" fontId="79" fillId="37" borderId="36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79" fillId="37" borderId="21" xfId="0" applyFont="1" applyFill="1" applyBorder="1" applyAlignment="1">
      <alignment horizontal="center" vertical="center" wrapText="1"/>
    </xf>
    <xf numFmtId="0" fontId="82" fillId="37" borderId="16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2" fillId="37" borderId="12" xfId="0" applyFont="1" applyFill="1" applyBorder="1" applyAlignment="1">
      <alignment horizontal="center"/>
    </xf>
    <xf numFmtId="0" fontId="82" fillId="37" borderId="21" xfId="0" applyFont="1" applyFill="1" applyBorder="1" applyAlignment="1">
      <alignment horizontal="center"/>
    </xf>
    <xf numFmtId="0" fontId="82" fillId="37" borderId="13" xfId="0" applyFont="1" applyFill="1" applyBorder="1" applyAlignment="1">
      <alignment horizontal="center"/>
    </xf>
    <xf numFmtId="0" fontId="82" fillId="37" borderId="14" xfId="0" applyFont="1" applyFill="1" applyBorder="1" applyAlignment="1">
      <alignment horizontal="center"/>
    </xf>
    <xf numFmtId="0" fontId="82" fillId="36" borderId="20" xfId="0" applyFont="1" applyFill="1" applyBorder="1" applyAlignment="1" applyProtection="1">
      <alignment horizontal="center"/>
      <protection locked="0"/>
    </xf>
    <xf numFmtId="0" fontId="82" fillId="36" borderId="17" xfId="0" applyFont="1" applyFill="1" applyBorder="1" applyAlignment="1" applyProtection="1">
      <alignment horizontal="center"/>
      <protection locked="0"/>
    </xf>
    <xf numFmtId="0" fontId="82" fillId="36" borderId="18" xfId="0" applyFont="1" applyFill="1" applyBorder="1" applyAlignment="1" applyProtection="1">
      <alignment horizontal="center"/>
      <protection locked="0"/>
    </xf>
    <xf numFmtId="2" fontId="79" fillId="13" borderId="20" xfId="0" applyNumberFormat="1" applyFont="1" applyFill="1" applyBorder="1" applyAlignment="1">
      <alignment horizontal="center" vertical="center"/>
    </xf>
    <xf numFmtId="2" fontId="79" fillId="13" borderId="18" xfId="0" applyNumberFormat="1" applyFont="1" applyFill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37" borderId="20" xfId="0" applyFont="1" applyFill="1" applyBorder="1" applyAlignment="1">
      <alignment horizontal="center"/>
    </xf>
    <xf numFmtId="0" fontId="79" fillId="37" borderId="17" xfId="0" applyFont="1" applyFill="1" applyBorder="1" applyAlignment="1">
      <alignment horizontal="center"/>
    </xf>
    <xf numFmtId="0" fontId="79" fillId="37" borderId="18" xfId="0" applyFont="1" applyFill="1" applyBorder="1" applyAlignment="1">
      <alignment horizontal="center"/>
    </xf>
    <xf numFmtId="2" fontId="79" fillId="37" borderId="20" xfId="0" applyNumberFormat="1" applyFont="1" applyFill="1" applyBorder="1" applyAlignment="1">
      <alignment horizontal="center"/>
    </xf>
    <xf numFmtId="2" fontId="79" fillId="37" borderId="18" xfId="0" applyNumberFormat="1" applyFont="1" applyFill="1" applyBorder="1" applyAlignment="1">
      <alignment horizontal="center"/>
    </xf>
    <xf numFmtId="2" fontId="82" fillId="37" borderId="31" xfId="0" applyNumberFormat="1" applyFont="1" applyFill="1" applyBorder="1" applyAlignment="1">
      <alignment horizontal="center"/>
    </xf>
    <xf numFmtId="2" fontId="82" fillId="37" borderId="27" xfId="0" applyNumberFormat="1" applyFont="1" applyFill="1" applyBorder="1" applyAlignment="1">
      <alignment horizontal="center"/>
    </xf>
    <xf numFmtId="2" fontId="82" fillId="37" borderId="70" xfId="0" applyNumberFormat="1" applyFont="1" applyFill="1" applyBorder="1" applyAlignment="1">
      <alignment horizontal="center"/>
    </xf>
    <xf numFmtId="2" fontId="82" fillId="37" borderId="29" xfId="0" applyNumberFormat="1" applyFont="1" applyFill="1" applyBorder="1" applyAlignment="1">
      <alignment horizontal="center"/>
    </xf>
    <xf numFmtId="0" fontId="82" fillId="0" borderId="30" xfId="0" applyFont="1" applyBorder="1" applyAlignment="1">
      <alignment horizontal="center"/>
    </xf>
    <xf numFmtId="0" fontId="82" fillId="0" borderId="86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82" fillId="0" borderId="20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37" borderId="27" xfId="0" applyFont="1" applyFill="1" applyBorder="1" applyAlignment="1">
      <alignment horizontal="center"/>
    </xf>
    <xf numFmtId="0" fontId="82" fillId="37" borderId="29" xfId="0" applyFont="1" applyFill="1" applyBorder="1" applyAlignment="1">
      <alignment horizontal="center"/>
    </xf>
    <xf numFmtId="0" fontId="59" fillId="12" borderId="20" xfId="0" applyFont="1" applyFill="1" applyBorder="1" applyAlignment="1" applyProtection="1">
      <alignment vertical="top" wrapText="1"/>
      <protection locked="0"/>
    </xf>
    <xf numFmtId="0" fontId="87" fillId="12" borderId="17" xfId="0" applyFont="1" applyFill="1" applyBorder="1" applyAlignment="1" applyProtection="1">
      <alignment vertical="top" wrapText="1"/>
      <protection locked="0"/>
    </xf>
    <xf numFmtId="0" fontId="87" fillId="12" borderId="18" xfId="0" applyFont="1" applyFill="1" applyBorder="1" applyAlignment="1" applyProtection="1">
      <alignment vertical="top" wrapText="1"/>
      <protection locked="0"/>
    </xf>
    <xf numFmtId="0" fontId="79" fillId="0" borderId="21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0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59" fillId="33" borderId="15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85" fillId="37" borderId="20" xfId="0" applyFont="1" applyFill="1" applyBorder="1" applyAlignment="1">
      <alignment horizontal="center" vertical="center"/>
    </xf>
    <xf numFmtId="0" fontId="85" fillId="37" borderId="17" xfId="0" applyFont="1" applyFill="1" applyBorder="1" applyAlignment="1">
      <alignment horizontal="center" vertical="center"/>
    </xf>
    <xf numFmtId="0" fontId="85" fillId="37" borderId="18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46" fillId="0" borderId="20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82" fillId="0" borderId="15" xfId="0" applyNumberFormat="1" applyFont="1" applyBorder="1" applyAlignment="1" applyProtection="1">
      <alignment vertical="top" wrapText="1"/>
      <protection locked="0"/>
    </xf>
    <xf numFmtId="0" fontId="82" fillId="0" borderId="10" xfId="0" applyNumberFormat="1" applyFont="1" applyBorder="1" applyAlignment="1" applyProtection="1">
      <alignment vertical="top" wrapText="1"/>
      <protection locked="0"/>
    </xf>
    <xf numFmtId="0" fontId="82" fillId="0" borderId="19" xfId="0" applyNumberFormat="1" applyFont="1" applyBorder="1" applyAlignment="1" applyProtection="1">
      <alignment vertical="top" wrapText="1"/>
      <protection locked="0"/>
    </xf>
    <xf numFmtId="0" fontId="82" fillId="0" borderId="21" xfId="0" applyNumberFormat="1" applyFont="1" applyBorder="1" applyAlignment="1" applyProtection="1">
      <alignment vertical="top" wrapText="1"/>
      <protection locked="0"/>
    </xf>
    <xf numFmtId="0" fontId="82" fillId="0" borderId="13" xfId="0" applyNumberFormat="1" applyFont="1" applyBorder="1" applyAlignment="1" applyProtection="1">
      <alignment vertical="top" wrapText="1"/>
      <protection locked="0"/>
    </xf>
    <xf numFmtId="0" fontId="82" fillId="0" borderId="14" xfId="0" applyNumberFormat="1" applyFont="1" applyBorder="1" applyAlignment="1" applyProtection="1">
      <alignment vertical="top" wrapText="1"/>
      <protection locked="0"/>
    </xf>
    <xf numFmtId="0" fontId="82" fillId="12" borderId="20" xfId="0" applyFont="1" applyFill="1" applyBorder="1" applyAlignment="1" applyProtection="1">
      <alignment horizontal="center"/>
      <protection locked="0"/>
    </xf>
    <xf numFmtId="0" fontId="82" fillId="12" borderId="17" xfId="0" applyFont="1" applyFill="1" applyBorder="1" applyAlignment="1" applyProtection="1">
      <alignment horizontal="center"/>
      <protection locked="0"/>
    </xf>
    <xf numFmtId="0" fontId="82" fillId="12" borderId="18" xfId="0" applyFont="1" applyFill="1" applyBorder="1" applyAlignment="1" applyProtection="1">
      <alignment horizontal="center"/>
      <protection locked="0"/>
    </xf>
    <xf numFmtId="0" fontId="88" fillId="0" borderId="0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33" borderId="20" xfId="0" applyFont="1" applyFill="1" applyBorder="1" applyAlignment="1" applyProtection="1">
      <alignment horizontal="center"/>
      <protection locked="0"/>
    </xf>
    <xf numFmtId="0" fontId="82" fillId="33" borderId="18" xfId="0" applyFont="1" applyFill="1" applyBorder="1" applyAlignment="1" applyProtection="1">
      <alignment horizontal="center"/>
      <protection locked="0"/>
    </xf>
    <xf numFmtId="164" fontId="82" fillId="37" borderId="20" xfId="0" applyNumberFormat="1" applyFont="1" applyFill="1" applyBorder="1" applyAlignment="1">
      <alignment horizontal="center"/>
    </xf>
    <xf numFmtId="164" fontId="82" fillId="37" borderId="17" xfId="0" applyNumberFormat="1" applyFont="1" applyFill="1" applyBorder="1" applyAlignment="1">
      <alignment horizontal="center"/>
    </xf>
    <xf numFmtId="164" fontId="82" fillId="37" borderId="18" xfId="0" applyNumberFormat="1" applyFont="1" applyFill="1" applyBorder="1" applyAlignment="1">
      <alignment horizontal="center"/>
    </xf>
    <xf numFmtId="0" fontId="82" fillId="0" borderId="20" xfId="0" applyFont="1" applyBorder="1" applyAlignment="1">
      <alignment vertical="center" wrapText="1"/>
    </xf>
    <xf numFmtId="0" fontId="82" fillId="0" borderId="17" xfId="0" applyFont="1" applyBorder="1" applyAlignment="1">
      <alignment vertical="center" wrapText="1"/>
    </xf>
    <xf numFmtId="0" fontId="82" fillId="0" borderId="18" xfId="0" applyFont="1" applyBorder="1" applyAlignment="1">
      <alignment vertical="center" wrapText="1"/>
    </xf>
    <xf numFmtId="0" fontId="82" fillId="36" borderId="20" xfId="0" applyFont="1" applyFill="1" applyBorder="1" applyAlignment="1">
      <alignment vertical="center" wrapText="1"/>
    </xf>
    <xf numFmtId="0" fontId="82" fillId="36" borderId="17" xfId="0" applyFont="1" applyFill="1" applyBorder="1" applyAlignment="1">
      <alignment vertical="center" wrapText="1"/>
    </xf>
    <xf numFmtId="0" fontId="82" fillId="36" borderId="18" xfId="0" applyFont="1" applyFill="1" applyBorder="1" applyAlignment="1">
      <alignment vertical="center" wrapText="1"/>
    </xf>
    <xf numFmtId="0" fontId="82" fillId="37" borderId="15" xfId="0" applyFont="1" applyFill="1" applyBorder="1" applyAlignment="1">
      <alignment horizontal="center"/>
    </xf>
    <xf numFmtId="0" fontId="82" fillId="37" borderId="19" xfId="0" applyFont="1" applyFill="1" applyBorder="1" applyAlignment="1">
      <alignment horizontal="center"/>
    </xf>
    <xf numFmtId="10" fontId="82" fillId="37" borderId="20" xfId="0" applyNumberFormat="1" applyFont="1" applyFill="1" applyBorder="1" applyAlignment="1">
      <alignment horizontal="center"/>
    </xf>
    <xf numFmtId="10" fontId="82" fillId="37" borderId="17" xfId="0" applyNumberFormat="1" applyFont="1" applyFill="1" applyBorder="1" applyAlignment="1">
      <alignment horizontal="center"/>
    </xf>
    <xf numFmtId="10" fontId="82" fillId="37" borderId="18" xfId="0" applyNumberFormat="1" applyFont="1" applyFill="1" applyBorder="1" applyAlignment="1">
      <alignment horizontal="center"/>
    </xf>
    <xf numFmtId="0" fontId="79" fillId="37" borderId="20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82" fillId="37" borderId="20" xfId="0" applyFont="1" applyFill="1" applyBorder="1" applyAlignment="1" applyProtection="1">
      <alignment horizontal="center"/>
      <protection locked="0"/>
    </xf>
    <xf numFmtId="0" fontId="82" fillId="37" borderId="18" xfId="0" applyFont="1" applyFill="1" applyBorder="1" applyAlignment="1" applyProtection="1">
      <alignment horizontal="center"/>
      <protection locked="0"/>
    </xf>
    <xf numFmtId="0" fontId="81" fillId="13" borderId="20" xfId="0" applyFont="1" applyFill="1" applyBorder="1" applyAlignment="1">
      <alignment horizontal="center"/>
    </xf>
    <xf numFmtId="0" fontId="81" fillId="13" borderId="17" xfId="0" applyFont="1" applyFill="1" applyBorder="1" applyAlignment="1">
      <alignment horizontal="center"/>
    </xf>
    <xf numFmtId="0" fontId="81" fillId="13" borderId="18" xfId="0" applyFont="1" applyFill="1" applyBorder="1" applyAlignment="1">
      <alignment horizontal="center"/>
    </xf>
    <xf numFmtId="0" fontId="6" fillId="37" borderId="15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6" fillId="37" borderId="19" xfId="0" applyFont="1" applyFill="1" applyBorder="1" applyAlignment="1">
      <alignment vertical="top" wrapText="1"/>
    </xf>
    <xf numFmtId="0" fontId="6" fillId="37" borderId="21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vertical="top" wrapText="1"/>
    </xf>
    <xf numFmtId="0" fontId="6" fillId="37" borderId="14" xfId="0" applyFont="1" applyFill="1" applyBorder="1" applyAlignment="1">
      <alignment vertical="top" wrapText="1"/>
    </xf>
    <xf numFmtId="0" fontId="6" fillId="12" borderId="15" xfId="0" applyFont="1" applyFill="1" applyBorder="1" applyAlignment="1" applyProtection="1">
      <alignment vertical="top" wrapText="1"/>
      <protection locked="0"/>
    </xf>
    <xf numFmtId="0" fontId="6" fillId="12" borderId="10" xfId="0" applyFont="1" applyFill="1" applyBorder="1" applyAlignment="1" applyProtection="1">
      <alignment vertical="top" wrapText="1"/>
      <protection locked="0"/>
    </xf>
    <xf numFmtId="0" fontId="6" fillId="12" borderId="19" xfId="0" applyFont="1" applyFill="1" applyBorder="1" applyAlignment="1" applyProtection="1">
      <alignment vertical="top" wrapText="1"/>
      <protection locked="0"/>
    </xf>
    <xf numFmtId="0" fontId="6" fillId="12" borderId="21" xfId="0" applyFont="1" applyFill="1" applyBorder="1" applyAlignment="1" applyProtection="1">
      <alignment vertical="top" wrapText="1"/>
      <protection locked="0"/>
    </xf>
    <xf numFmtId="0" fontId="6" fillId="12" borderId="13" xfId="0" applyFont="1" applyFill="1" applyBorder="1" applyAlignment="1" applyProtection="1">
      <alignment vertical="top" wrapText="1"/>
      <protection locked="0"/>
    </xf>
    <xf numFmtId="0" fontId="6" fillId="12" borderId="14" xfId="0" applyFont="1" applyFill="1" applyBorder="1" applyAlignment="1" applyProtection="1">
      <alignment vertical="top" wrapText="1"/>
      <protection locked="0"/>
    </xf>
    <xf numFmtId="164" fontId="4" fillId="40" borderId="75" xfId="0" applyNumberFormat="1" applyFont="1" applyFill="1" applyBorder="1" applyAlignment="1" applyProtection="1">
      <alignment horizontal="center" vertical="center"/>
      <protection locked="0"/>
    </xf>
    <xf numFmtId="164" fontId="4" fillId="40" borderId="8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37" borderId="20" xfId="0" applyNumberFormat="1" applyFont="1" applyFill="1" applyBorder="1" applyAlignment="1" applyProtection="1">
      <alignment horizontal="center" vertical="center"/>
      <protection/>
    </xf>
    <xf numFmtId="164" fontId="6" fillId="37" borderId="18" xfId="0" applyNumberFormat="1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6" fillId="37" borderId="17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4" fillId="40" borderId="31" xfId="0" applyNumberFormat="1" applyFont="1" applyFill="1" applyBorder="1" applyAlignment="1" applyProtection="1">
      <alignment horizontal="center" vertical="center"/>
      <protection locked="0"/>
    </xf>
    <xf numFmtId="164" fontId="4" fillId="40" borderId="23" xfId="0" applyNumberFormat="1" applyFont="1" applyFill="1" applyBorder="1" applyAlignment="1" applyProtection="1">
      <alignment horizontal="center" vertical="center"/>
      <protection locked="0"/>
    </xf>
    <xf numFmtId="164" fontId="4" fillId="39" borderId="20" xfId="0" applyNumberFormat="1" applyFont="1" applyFill="1" applyBorder="1" applyAlignment="1" applyProtection="1">
      <alignment horizontal="center" vertical="center"/>
      <protection/>
    </xf>
    <xf numFmtId="164" fontId="4" fillId="39" borderId="18" xfId="0" applyNumberFormat="1" applyFont="1" applyFill="1" applyBorder="1" applyAlignment="1" applyProtection="1">
      <alignment horizontal="center" vertical="center"/>
      <protection/>
    </xf>
    <xf numFmtId="164" fontId="4" fillId="39" borderId="21" xfId="0" applyNumberFormat="1" applyFont="1" applyFill="1" applyBorder="1" applyAlignment="1" applyProtection="1">
      <alignment horizontal="center" vertical="center"/>
      <protection/>
    </xf>
    <xf numFmtId="164" fontId="4" fillId="39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164" fontId="4" fillId="40" borderId="37" xfId="0" applyNumberFormat="1" applyFont="1" applyFill="1" applyBorder="1" applyAlignment="1" applyProtection="1">
      <alignment horizontal="center" vertical="center"/>
      <protection locked="0"/>
    </xf>
    <xf numFmtId="164" fontId="4" fillId="40" borderId="25" xfId="0" applyNumberFormat="1" applyFont="1" applyFill="1" applyBorder="1" applyAlignment="1" applyProtection="1">
      <alignment horizontal="center" vertical="center"/>
      <protection locked="0"/>
    </xf>
    <xf numFmtId="0" fontId="4" fillId="39" borderId="20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164" fontId="4" fillId="40" borderId="70" xfId="0" applyNumberFormat="1" applyFont="1" applyFill="1" applyBorder="1" applyAlignment="1" applyProtection="1">
      <alignment horizontal="center" vertical="center"/>
      <protection locked="0"/>
    </xf>
    <xf numFmtId="164" fontId="4" fillId="4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64" fontId="4" fillId="40" borderId="27" xfId="0" applyNumberFormat="1" applyFont="1" applyFill="1" applyBorder="1" applyAlignment="1" applyProtection="1">
      <alignment horizontal="center" vertical="center"/>
      <protection locked="0"/>
    </xf>
    <xf numFmtId="0" fontId="6" fillId="39" borderId="20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164" fontId="4" fillId="40" borderId="16" xfId="0" applyNumberFormat="1" applyFont="1" applyFill="1" applyBorder="1" applyAlignment="1" applyProtection="1">
      <alignment horizontal="center" vertical="center"/>
      <protection locked="0"/>
    </xf>
    <xf numFmtId="164" fontId="4" fillId="4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2" fillId="43" borderId="0" xfId="0" applyFont="1" applyFill="1" applyBorder="1" applyAlignment="1">
      <alignment horizontal="center" vertical="top"/>
    </xf>
    <xf numFmtId="0" fontId="4" fillId="4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164" fontId="4" fillId="4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1" fillId="0" borderId="15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9" xfId="0" applyFont="1" applyBorder="1" applyAlignment="1">
      <alignment horizontal="left" vertical="center" wrapText="1"/>
    </xf>
    <xf numFmtId="0" fontId="91" fillId="0" borderId="21" xfId="0" applyFont="1" applyBorder="1" applyAlignment="1">
      <alignment horizontal="left" vertical="center" wrapText="1"/>
    </xf>
    <xf numFmtId="0" fontId="91" fillId="0" borderId="13" xfId="0" applyFont="1" applyBorder="1" applyAlignment="1">
      <alignment horizontal="left" vertical="center" wrapText="1"/>
    </xf>
    <xf numFmtId="0" fontId="91" fillId="0" borderId="14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91" fillId="0" borderId="20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Users\NABO2921\AppData\Local\Temp\notes9E7491\logo92b.gif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85725</xdr:rowOff>
    </xdr:from>
    <xdr:to>
      <xdr:col>2</xdr:col>
      <xdr:colOff>438150</xdr:colOff>
      <xdr:row>5</xdr:row>
      <xdr:rowOff>247650</xdr:rowOff>
    </xdr:to>
    <xdr:pic>
      <xdr:nvPicPr>
        <xdr:cNvPr id="1" name="Image 3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5725"/>
          <a:ext cx="876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400050</xdr:colOff>
      <xdr:row>40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7150" y="28575"/>
          <a:ext cx="342900" cy="102489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17</xdr:row>
      <xdr:rowOff>57150</xdr:rowOff>
    </xdr:from>
    <xdr:to>
      <xdr:col>0</xdr:col>
      <xdr:colOff>400050</xdr:colOff>
      <xdr:row>21</xdr:row>
      <xdr:rowOff>228600</xdr:rowOff>
    </xdr:to>
    <xdr:pic>
      <xdr:nvPicPr>
        <xdr:cNvPr id="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6101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438150</xdr:colOff>
      <xdr:row>34</xdr:row>
      <xdr:rowOff>180975</xdr:rowOff>
    </xdr:to>
    <xdr:grpSp>
      <xdr:nvGrpSpPr>
        <xdr:cNvPr id="1" name="Group 8"/>
        <xdr:cNvGrpSpPr>
          <a:grpSpLocks/>
        </xdr:cNvGrpSpPr>
      </xdr:nvGrpSpPr>
      <xdr:grpSpPr>
        <a:xfrm>
          <a:off x="76200" y="47625"/>
          <a:ext cx="361950" cy="9591675"/>
          <a:chOff x="284" y="494"/>
          <a:chExt cx="599" cy="1606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316" y="49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14</xdr:row>
      <xdr:rowOff>0</xdr:rowOff>
    </xdr:from>
    <xdr:to>
      <xdr:col>0</xdr:col>
      <xdr:colOff>495300</xdr:colOff>
      <xdr:row>17</xdr:row>
      <xdr:rowOff>114300</xdr:rowOff>
    </xdr:to>
    <xdr:pic>
      <xdr:nvPicPr>
        <xdr:cNvPr id="4" name="Image 1" descr="X:\AS-EXPERTISE CONSEIL\NOUVEAU LOGO CAF AU 01 08 18\logo92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295775"/>
          <a:ext cx="447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409575</xdr:colOff>
      <xdr:row>32</xdr:row>
      <xdr:rowOff>38100</xdr:rowOff>
    </xdr:to>
    <xdr:grpSp>
      <xdr:nvGrpSpPr>
        <xdr:cNvPr id="1" name="Group 8"/>
        <xdr:cNvGrpSpPr>
          <a:grpSpLocks/>
        </xdr:cNvGrpSpPr>
      </xdr:nvGrpSpPr>
      <xdr:grpSpPr>
        <a:xfrm>
          <a:off x="47625" y="9525"/>
          <a:ext cx="361950" cy="1000125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18</xdr:row>
      <xdr:rowOff>0</xdr:rowOff>
    </xdr:from>
    <xdr:to>
      <xdr:col>0</xdr:col>
      <xdr:colOff>419100</xdr:colOff>
      <xdr:row>20</xdr:row>
      <xdr:rowOff>161925</xdr:rowOff>
    </xdr:to>
    <xdr:pic>
      <xdr:nvPicPr>
        <xdr:cNvPr id="4" name="Image 1" descr="X:\AS-EXPERTISE CONSEIL\NOUVEAU LOGO CAF AU 01 08 18\logo92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9850"/>
          <a:ext cx="361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400050</xdr:colOff>
      <xdr:row>32</xdr:row>
      <xdr:rowOff>38100</xdr:rowOff>
    </xdr:to>
    <xdr:grpSp>
      <xdr:nvGrpSpPr>
        <xdr:cNvPr id="5" name="Group 8"/>
        <xdr:cNvGrpSpPr>
          <a:grpSpLocks/>
        </xdr:cNvGrpSpPr>
      </xdr:nvGrpSpPr>
      <xdr:grpSpPr>
        <a:xfrm>
          <a:off x="38100" y="0"/>
          <a:ext cx="361950" cy="10010775"/>
          <a:chOff x="284" y="454"/>
          <a:chExt cx="567" cy="16101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13</xdr:row>
      <xdr:rowOff>66675</xdr:rowOff>
    </xdr:from>
    <xdr:to>
      <xdr:col>0</xdr:col>
      <xdr:colOff>409575</xdr:colOff>
      <xdr:row>14</xdr:row>
      <xdr:rowOff>619125</xdr:rowOff>
    </xdr:to>
    <xdr:pic>
      <xdr:nvPicPr>
        <xdr:cNvPr id="8" name="Image 9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552950"/>
          <a:ext cx="381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495300</xdr:colOff>
      <xdr:row>80</xdr:row>
      <xdr:rowOff>38100</xdr:rowOff>
    </xdr:to>
    <xdr:grpSp>
      <xdr:nvGrpSpPr>
        <xdr:cNvPr id="1" name="Group 8"/>
        <xdr:cNvGrpSpPr>
          <a:grpSpLocks/>
        </xdr:cNvGrpSpPr>
      </xdr:nvGrpSpPr>
      <xdr:grpSpPr>
        <a:xfrm>
          <a:off x="133350" y="0"/>
          <a:ext cx="361950" cy="23021925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36</xdr:row>
      <xdr:rowOff>57150</xdr:rowOff>
    </xdr:from>
    <xdr:to>
      <xdr:col>0</xdr:col>
      <xdr:colOff>504825</xdr:colOff>
      <xdr:row>39</xdr:row>
      <xdr:rowOff>85725</xdr:rowOff>
    </xdr:to>
    <xdr:pic>
      <xdr:nvPicPr>
        <xdr:cNvPr id="4" name="Image 5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896600"/>
          <a:ext cx="371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514350</xdr:colOff>
      <xdr:row>62</xdr:row>
      <xdr:rowOff>85725</xdr:rowOff>
    </xdr:to>
    <xdr:grpSp>
      <xdr:nvGrpSpPr>
        <xdr:cNvPr id="1" name="Group 8"/>
        <xdr:cNvGrpSpPr>
          <a:grpSpLocks/>
        </xdr:cNvGrpSpPr>
      </xdr:nvGrpSpPr>
      <xdr:grpSpPr>
        <a:xfrm>
          <a:off x="76200" y="0"/>
          <a:ext cx="438150" cy="166878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28</xdr:row>
      <xdr:rowOff>123825</xdr:rowOff>
    </xdr:from>
    <xdr:to>
      <xdr:col>0</xdr:col>
      <xdr:colOff>552450</xdr:colOff>
      <xdr:row>31</xdr:row>
      <xdr:rowOff>66675</xdr:rowOff>
    </xdr:to>
    <xdr:pic>
      <xdr:nvPicPr>
        <xdr:cNvPr id="4" name="Image 5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829550"/>
          <a:ext cx="476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542925</xdr:colOff>
      <xdr:row>39</xdr:row>
      <xdr:rowOff>219075</xdr:rowOff>
    </xdr:to>
    <xdr:grpSp>
      <xdr:nvGrpSpPr>
        <xdr:cNvPr id="1" name="Group 8"/>
        <xdr:cNvGrpSpPr>
          <a:grpSpLocks/>
        </xdr:cNvGrpSpPr>
      </xdr:nvGrpSpPr>
      <xdr:grpSpPr>
        <a:xfrm>
          <a:off x="180975" y="0"/>
          <a:ext cx="371475" cy="107061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809625</xdr:colOff>
      <xdr:row>1</xdr:row>
      <xdr:rowOff>66675</xdr:rowOff>
    </xdr:from>
    <xdr:to>
      <xdr:col>15</xdr:col>
      <xdr:colOff>581025</xdr:colOff>
      <xdr:row>29</xdr:row>
      <xdr:rowOff>9525</xdr:rowOff>
    </xdr:to>
    <xdr:pic>
      <xdr:nvPicPr>
        <xdr:cNvPr id="4" name="Image 5" descr="2018_12_19_11_06_07_Circulaire_PIAJE_Microsoft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428625"/>
          <a:ext cx="5257800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20</xdr:row>
      <xdr:rowOff>95250</xdr:rowOff>
    </xdr:from>
    <xdr:to>
      <xdr:col>0</xdr:col>
      <xdr:colOff>561975</xdr:colOff>
      <xdr:row>23</xdr:row>
      <xdr:rowOff>47625</xdr:rowOff>
    </xdr:to>
    <xdr:pic>
      <xdr:nvPicPr>
        <xdr:cNvPr id="5" name="Image 6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981575"/>
          <a:ext cx="381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0</xdr:col>
      <xdr:colOff>485775</xdr:colOff>
      <xdr:row>29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123825" y="19050"/>
          <a:ext cx="371475" cy="9039225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12</xdr:row>
      <xdr:rowOff>238125</xdr:rowOff>
    </xdr:from>
    <xdr:to>
      <xdr:col>0</xdr:col>
      <xdr:colOff>495300</xdr:colOff>
      <xdr:row>15</xdr:row>
      <xdr:rowOff>19050</xdr:rowOff>
    </xdr:to>
    <xdr:pic>
      <xdr:nvPicPr>
        <xdr:cNvPr id="4" name="Image 6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143375"/>
          <a:ext cx="381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409575</xdr:colOff>
      <xdr:row>29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66675" y="0"/>
          <a:ext cx="333375" cy="135636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14</xdr:row>
      <xdr:rowOff>76200</xdr:rowOff>
    </xdr:from>
    <xdr:to>
      <xdr:col>0</xdr:col>
      <xdr:colOff>400050</xdr:colOff>
      <xdr:row>16</xdr:row>
      <xdr:rowOff>85725</xdr:rowOff>
    </xdr:to>
    <xdr:pic>
      <xdr:nvPicPr>
        <xdr:cNvPr id="4" name="Image 6" descr="GetAttachment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57825"/>
          <a:ext cx="333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0</xdr:col>
      <xdr:colOff>381000</xdr:colOff>
      <xdr:row>35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38100" y="361950"/>
          <a:ext cx="342900" cy="137922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35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38100" y="361950"/>
          <a:ext cx="342900" cy="13792200"/>
          <a:chOff x="284" y="454"/>
          <a:chExt cx="567" cy="16101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8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35</xdr:row>
      <xdr:rowOff>9525</xdr:rowOff>
    </xdr:to>
    <xdr:grpSp>
      <xdr:nvGrpSpPr>
        <xdr:cNvPr id="9" name="Group 8"/>
        <xdr:cNvGrpSpPr>
          <a:grpSpLocks/>
        </xdr:cNvGrpSpPr>
      </xdr:nvGrpSpPr>
      <xdr:grpSpPr>
        <a:xfrm>
          <a:off x="38100" y="0"/>
          <a:ext cx="342900" cy="14163675"/>
          <a:chOff x="284" y="454"/>
          <a:chExt cx="567" cy="16101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16</xdr:row>
      <xdr:rowOff>323850</xdr:rowOff>
    </xdr:from>
    <xdr:to>
      <xdr:col>0</xdr:col>
      <xdr:colOff>409575</xdr:colOff>
      <xdr:row>17</xdr:row>
      <xdr:rowOff>561975</xdr:rowOff>
    </xdr:to>
    <xdr:pic>
      <xdr:nvPicPr>
        <xdr:cNvPr id="12" name="Image 13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38925"/>
          <a:ext cx="40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381000</xdr:colOff>
      <xdr:row>30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38100" y="0"/>
          <a:ext cx="342900" cy="12611100"/>
          <a:chOff x="284" y="454"/>
          <a:chExt cx="567" cy="16101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11</xdr:row>
      <xdr:rowOff>238125</xdr:rowOff>
    </xdr:from>
    <xdr:to>
      <xdr:col>0</xdr:col>
      <xdr:colOff>390525</xdr:colOff>
      <xdr:row>14</xdr:row>
      <xdr:rowOff>9525</xdr:rowOff>
    </xdr:to>
    <xdr:pic>
      <xdr:nvPicPr>
        <xdr:cNvPr id="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029075"/>
          <a:ext cx="333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33</xdr:row>
      <xdr:rowOff>9525</xdr:rowOff>
    </xdr:to>
    <xdr:grpSp>
      <xdr:nvGrpSpPr>
        <xdr:cNvPr id="5" name="Group 8"/>
        <xdr:cNvGrpSpPr>
          <a:grpSpLocks/>
        </xdr:cNvGrpSpPr>
      </xdr:nvGrpSpPr>
      <xdr:grpSpPr>
        <a:xfrm>
          <a:off x="38100" y="0"/>
          <a:ext cx="342900" cy="13696950"/>
          <a:chOff x="284" y="454"/>
          <a:chExt cx="567" cy="16101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11</xdr:row>
      <xdr:rowOff>238125</xdr:rowOff>
    </xdr:from>
    <xdr:to>
      <xdr:col>0</xdr:col>
      <xdr:colOff>390525</xdr:colOff>
      <xdr:row>14</xdr:row>
      <xdr:rowOff>9525</xdr:rowOff>
    </xdr:to>
    <xdr:pic>
      <xdr:nvPicPr>
        <xdr:cNvPr id="8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029075"/>
          <a:ext cx="333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9525</xdr:rowOff>
    </xdr:to>
    <xdr:grpSp>
      <xdr:nvGrpSpPr>
        <xdr:cNvPr id="9" name="Group 8"/>
        <xdr:cNvGrpSpPr>
          <a:grpSpLocks/>
        </xdr:cNvGrpSpPr>
      </xdr:nvGrpSpPr>
      <xdr:grpSpPr>
        <a:xfrm>
          <a:off x="38100" y="361950"/>
          <a:ext cx="342900" cy="13992225"/>
          <a:chOff x="284" y="454"/>
          <a:chExt cx="567" cy="16101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12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0</xdr:rowOff>
    </xdr:to>
    <xdr:grpSp>
      <xdr:nvGrpSpPr>
        <xdr:cNvPr id="13" name="Group 8"/>
        <xdr:cNvGrpSpPr>
          <a:grpSpLocks/>
        </xdr:cNvGrpSpPr>
      </xdr:nvGrpSpPr>
      <xdr:grpSpPr>
        <a:xfrm>
          <a:off x="38100" y="361950"/>
          <a:ext cx="342900" cy="13982700"/>
          <a:chOff x="284" y="454"/>
          <a:chExt cx="567" cy="16101"/>
        </a:xfrm>
        <a:solidFill>
          <a:srgbClr val="FFFFFF"/>
        </a:solidFill>
      </xdr:grpSpPr>
      <xdr:sp>
        <xdr:nvSpPr>
          <xdr:cNvPr id="14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16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36</xdr:row>
      <xdr:rowOff>9525</xdr:rowOff>
    </xdr:to>
    <xdr:grpSp>
      <xdr:nvGrpSpPr>
        <xdr:cNvPr id="17" name="Group 8"/>
        <xdr:cNvGrpSpPr>
          <a:grpSpLocks/>
        </xdr:cNvGrpSpPr>
      </xdr:nvGrpSpPr>
      <xdr:grpSpPr>
        <a:xfrm>
          <a:off x="38100" y="0"/>
          <a:ext cx="342900" cy="14354175"/>
          <a:chOff x="284" y="454"/>
          <a:chExt cx="567" cy="16101"/>
        </a:xfrm>
        <a:solidFill>
          <a:srgbClr val="FFFFFF"/>
        </a:solidFill>
      </xdr:grpSpPr>
      <xdr:sp>
        <xdr:nvSpPr>
          <xdr:cNvPr id="18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17</xdr:row>
      <xdr:rowOff>161925</xdr:rowOff>
    </xdr:from>
    <xdr:to>
      <xdr:col>0</xdr:col>
      <xdr:colOff>371475</xdr:colOff>
      <xdr:row>19</xdr:row>
      <xdr:rowOff>285750</xdr:rowOff>
    </xdr:to>
    <xdr:pic>
      <xdr:nvPicPr>
        <xdr:cNvPr id="20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7000875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9525</xdr:rowOff>
    </xdr:to>
    <xdr:grpSp>
      <xdr:nvGrpSpPr>
        <xdr:cNvPr id="21" name="Group 8"/>
        <xdr:cNvGrpSpPr>
          <a:grpSpLocks/>
        </xdr:cNvGrpSpPr>
      </xdr:nvGrpSpPr>
      <xdr:grpSpPr>
        <a:xfrm>
          <a:off x="38100" y="361950"/>
          <a:ext cx="342900" cy="13992225"/>
          <a:chOff x="284" y="454"/>
          <a:chExt cx="567" cy="16101"/>
        </a:xfrm>
        <a:solidFill>
          <a:srgbClr val="FFFFFF"/>
        </a:solidFill>
      </xdr:grpSpPr>
      <xdr:sp>
        <xdr:nvSpPr>
          <xdr:cNvPr id="22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24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381000</xdr:colOff>
      <xdr:row>36</xdr:row>
      <xdr:rowOff>0</xdr:rowOff>
    </xdr:to>
    <xdr:grpSp>
      <xdr:nvGrpSpPr>
        <xdr:cNvPr id="25" name="Group 8"/>
        <xdr:cNvGrpSpPr>
          <a:grpSpLocks/>
        </xdr:cNvGrpSpPr>
      </xdr:nvGrpSpPr>
      <xdr:grpSpPr>
        <a:xfrm>
          <a:off x="38100" y="361950"/>
          <a:ext cx="342900" cy="13982700"/>
          <a:chOff x="284" y="454"/>
          <a:chExt cx="567" cy="16101"/>
        </a:xfrm>
        <a:solidFill>
          <a:srgbClr val="FFFFFF"/>
        </a:solidFill>
      </xdr:grpSpPr>
      <xdr:sp>
        <xdr:nvSpPr>
          <xdr:cNvPr id="26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12</xdr:row>
      <xdr:rowOff>238125</xdr:rowOff>
    </xdr:from>
    <xdr:to>
      <xdr:col>0</xdr:col>
      <xdr:colOff>390525</xdr:colOff>
      <xdr:row>15</xdr:row>
      <xdr:rowOff>9525</xdr:rowOff>
    </xdr:to>
    <xdr:pic>
      <xdr:nvPicPr>
        <xdr:cNvPr id="28" name="Image 1" descr="C:\Users\NABO2921\AppData\Local\Temp\notes9E7491\logo92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648200"/>
          <a:ext cx="333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381000</xdr:colOff>
      <xdr:row>36</xdr:row>
      <xdr:rowOff>9525</xdr:rowOff>
    </xdr:to>
    <xdr:grpSp>
      <xdr:nvGrpSpPr>
        <xdr:cNvPr id="29" name="Group 8"/>
        <xdr:cNvGrpSpPr>
          <a:grpSpLocks/>
        </xdr:cNvGrpSpPr>
      </xdr:nvGrpSpPr>
      <xdr:grpSpPr>
        <a:xfrm>
          <a:off x="38100" y="0"/>
          <a:ext cx="342900" cy="14354175"/>
          <a:chOff x="284" y="454"/>
          <a:chExt cx="567" cy="16101"/>
        </a:xfrm>
        <a:solidFill>
          <a:srgbClr val="FFFFFF"/>
        </a:solidFill>
      </xdr:grpSpPr>
      <xdr:sp>
        <xdr:nvSpPr>
          <xdr:cNvPr id="30" name="Rectangle 10"/>
          <xdr:cNvSpPr>
            <a:spLocks/>
          </xdr:cNvSpPr>
        </xdr:nvSpPr>
        <xdr:spPr>
          <a:xfrm>
            <a:off x="284" y="454"/>
            <a:ext cx="567" cy="9914"/>
          </a:xfrm>
          <a:prstGeom prst="rect">
            <a:avLst/>
          </a:prstGeom>
          <a:solidFill>
            <a:srgbClr val="BCC4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9"/>
          <xdr:cNvSpPr>
            <a:spLocks/>
          </xdr:cNvSpPr>
        </xdr:nvSpPr>
        <xdr:spPr>
          <a:xfrm>
            <a:off x="284" y="8420"/>
            <a:ext cx="567" cy="8135"/>
          </a:xfrm>
          <a:prstGeom prst="rect">
            <a:avLst/>
          </a:prstGeom>
          <a:solidFill>
            <a:srgbClr val="A5DFD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16</xdr:row>
      <xdr:rowOff>390525</xdr:rowOff>
    </xdr:from>
    <xdr:to>
      <xdr:col>0</xdr:col>
      <xdr:colOff>390525</xdr:colOff>
      <xdr:row>18</xdr:row>
      <xdr:rowOff>19050</xdr:rowOff>
    </xdr:to>
    <xdr:pic>
      <xdr:nvPicPr>
        <xdr:cNvPr id="32" name="Image 33" descr="GetAttachment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705600"/>
          <a:ext cx="361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63"/>
  <sheetViews>
    <sheetView zoomScalePageLayoutView="0" workbookViewId="0" topLeftCell="A43">
      <selection activeCell="D5" sqref="D5"/>
    </sheetView>
  </sheetViews>
  <sheetFormatPr defaultColWidth="11.421875" defaultRowHeight="15"/>
  <cols>
    <col min="1" max="1" width="9.28125" style="0" customWidth="1"/>
    <col min="2" max="2" width="14.28125" style="0" customWidth="1"/>
    <col min="3" max="3" width="15.57421875" style="0" customWidth="1"/>
    <col min="4" max="4" width="17.00390625" style="0" customWidth="1"/>
    <col min="5" max="5" width="11.7109375" style="0" customWidth="1"/>
    <col min="7" max="7" width="17.00390625" style="0" customWidth="1"/>
  </cols>
  <sheetData>
    <row r="4" spans="4:10" ht="30.75" customHeight="1">
      <c r="D4" s="16"/>
      <c r="E4" s="16"/>
      <c r="F4" s="16"/>
      <c r="G4" s="268" t="s">
        <v>32</v>
      </c>
      <c r="H4" s="268"/>
      <c r="I4" s="268"/>
      <c r="J4" s="30"/>
    </row>
    <row r="5" spans="4:10" ht="21" customHeight="1">
      <c r="D5" s="16"/>
      <c r="E5" s="16"/>
      <c r="F5" s="16"/>
      <c r="G5" s="268"/>
      <c r="H5" s="268"/>
      <c r="I5" s="268"/>
      <c r="J5" s="30"/>
    </row>
    <row r="6" spans="4:14" ht="33.75" customHeight="1">
      <c r="D6" s="301" t="s">
        <v>401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7:10" ht="21" customHeight="1">
      <c r="G7" s="12"/>
      <c r="H7" s="12"/>
      <c r="I7" s="12"/>
      <c r="J7" s="269"/>
    </row>
    <row r="8" spans="7:10" ht="30" customHeight="1">
      <c r="G8" s="268" t="s">
        <v>340</v>
      </c>
      <c r="H8" s="12"/>
      <c r="I8" s="12"/>
      <c r="J8" s="269"/>
    </row>
    <row r="9" spans="2:14" s="1" customFormat="1" ht="14.25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</row>
    <row r="10" spans="2:12" ht="21" customHeight="1">
      <c r="B10" s="4" t="s">
        <v>42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2" ht="15" thickBot="1"/>
    <row r="13" spans="3:4" ht="18.75" thickBot="1">
      <c r="C13" s="20"/>
      <c r="D13" s="15" t="s">
        <v>45</v>
      </c>
    </row>
    <row r="14" ht="18.75" thickBot="1">
      <c r="D14" s="15"/>
    </row>
    <row r="15" spans="3:4" ht="18.75" thickBot="1">
      <c r="C15" s="18"/>
      <c r="D15" s="15" t="s">
        <v>46</v>
      </c>
    </row>
    <row r="16" ht="18.75" thickBot="1">
      <c r="D16" s="15"/>
    </row>
    <row r="17" spans="3:4" ht="18.75" thickBot="1">
      <c r="C17" s="19"/>
      <c r="D17" s="15" t="s">
        <v>47</v>
      </c>
    </row>
    <row r="20" spans="2:18" ht="37.5" customHeight="1">
      <c r="B20" s="352" t="s">
        <v>250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1"/>
      <c r="P20" s="31"/>
      <c r="Q20" s="31"/>
      <c r="R20" s="31"/>
    </row>
    <row r="21" spans="2:18" ht="17.25" customHeight="1"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42"/>
      <c r="P21" s="242"/>
      <c r="Q21" s="242"/>
      <c r="R21" s="242"/>
    </row>
    <row r="22" spans="2:18" ht="20.25" customHeight="1">
      <c r="B22" s="352" t="s">
        <v>43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242"/>
      <c r="P22" s="242"/>
      <c r="Q22" s="242"/>
      <c r="R22" s="242"/>
    </row>
    <row r="23" spans="2:18" ht="18.75" customHeight="1"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242"/>
      <c r="P23" s="242"/>
      <c r="Q23" s="242"/>
      <c r="R23" s="242"/>
    </row>
    <row r="24" spans="15:18" ht="16.5" customHeight="1">
      <c r="O24" s="104"/>
      <c r="P24" s="104"/>
      <c r="Q24" s="104"/>
      <c r="R24" s="104"/>
    </row>
    <row r="25" spans="2:14" ht="36" customHeight="1">
      <c r="B25" s="352" t="s">
        <v>351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</row>
    <row r="26" spans="2:14" ht="15" customHeight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36" customHeight="1">
      <c r="B27" s="352" t="s">
        <v>33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</row>
    <row r="28" spans="2:17" ht="19.5" customHeight="1"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3"/>
      <c r="P28" s="3"/>
      <c r="Q28" s="3"/>
    </row>
    <row r="29" spans="2:17" ht="18.75" customHeight="1">
      <c r="B29" s="352" t="s">
        <v>234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"/>
      <c r="P29" s="3"/>
      <c r="Q29" s="3"/>
    </row>
    <row r="30" spans="15:17" ht="16.5" customHeight="1">
      <c r="O30" s="3"/>
      <c r="P30" s="3"/>
      <c r="Q30" s="3"/>
    </row>
    <row r="31" spans="2:14" ht="18.75" customHeight="1">
      <c r="B31" s="352" t="s">
        <v>235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  <row r="33" spans="2:7" ht="18">
      <c r="B33" s="15" t="s">
        <v>34</v>
      </c>
      <c r="C33" s="15"/>
      <c r="D33" s="15"/>
      <c r="E33" s="15"/>
      <c r="F33" s="15"/>
      <c r="G33" s="15"/>
    </row>
    <row r="34" spans="2:7" ht="18.75" thickBot="1">
      <c r="B34" s="15"/>
      <c r="C34" s="15"/>
      <c r="D34" s="15"/>
      <c r="E34" s="15"/>
      <c r="F34" s="15"/>
      <c r="G34" s="15"/>
    </row>
    <row r="35" spans="2:8" ht="18.75" thickBot="1">
      <c r="B35" s="15" t="s">
        <v>35</v>
      </c>
      <c r="C35" s="15"/>
      <c r="D35" s="353"/>
      <c r="E35" s="354"/>
      <c r="F35" s="354"/>
      <c r="G35" s="355"/>
      <c r="H35" s="15" t="s">
        <v>36</v>
      </c>
    </row>
    <row r="36" spans="2:7" ht="18.75" thickBot="1">
      <c r="B36" s="15"/>
      <c r="C36" s="15"/>
      <c r="D36" s="15"/>
      <c r="E36" s="15"/>
      <c r="F36" s="15"/>
      <c r="G36" s="15"/>
    </row>
    <row r="37" spans="2:14" ht="36.75" customHeight="1" thickBot="1">
      <c r="B37" s="98"/>
      <c r="C37" s="360" t="s">
        <v>85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</row>
    <row r="38" spans="2:7" ht="18.75" thickBot="1">
      <c r="B38" s="32"/>
      <c r="C38" s="15"/>
      <c r="D38" s="15"/>
      <c r="E38" s="15"/>
      <c r="F38" s="15"/>
      <c r="G38" s="15"/>
    </row>
    <row r="39" spans="2:14" ht="36" customHeight="1" thickBot="1">
      <c r="B39" s="98"/>
      <c r="C39" s="360" t="s">
        <v>51</v>
      </c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</row>
    <row r="40" spans="2:7" ht="18.75" thickBot="1">
      <c r="B40" s="32"/>
      <c r="C40" s="15"/>
      <c r="D40" s="15"/>
      <c r="E40" s="15"/>
      <c r="F40" s="15"/>
      <c r="G40" s="15"/>
    </row>
    <row r="41" spans="2:14" ht="34.5" customHeight="1" thickBot="1">
      <c r="B41" s="98"/>
      <c r="C41" s="360" t="s">
        <v>84</v>
      </c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</row>
    <row r="42" spans="2:7" ht="18.75" thickBot="1">
      <c r="B42" s="32"/>
      <c r="C42" s="15"/>
      <c r="D42" s="15"/>
      <c r="E42" s="15"/>
      <c r="F42" s="15"/>
      <c r="G42" s="15"/>
    </row>
    <row r="43" spans="2:6" ht="34.5" customHeight="1" thickBot="1">
      <c r="B43" s="98"/>
      <c r="C43" s="15" t="s">
        <v>52</v>
      </c>
      <c r="D43" s="15"/>
      <c r="E43" s="15"/>
      <c r="F43" s="15"/>
    </row>
    <row r="44" spans="2:7" ht="18.75" thickBot="1">
      <c r="B44" s="32"/>
      <c r="C44" s="15"/>
      <c r="D44" s="15"/>
      <c r="E44" s="15"/>
      <c r="F44" s="15"/>
      <c r="G44" s="15"/>
    </row>
    <row r="45" spans="2:17" ht="36" customHeight="1" thickBot="1">
      <c r="B45" s="98"/>
      <c r="C45" s="360" t="s">
        <v>53</v>
      </c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3"/>
      <c r="P45" s="33"/>
      <c r="Q45" s="33"/>
    </row>
    <row r="46" spans="2:17" ht="18.75" thickBo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7" ht="34.5" customHeight="1" thickBot="1">
      <c r="B47" s="98"/>
      <c r="C47" s="15" t="s">
        <v>83</v>
      </c>
      <c r="D47" s="15"/>
      <c r="E47" s="356"/>
      <c r="F47" s="357"/>
      <c r="G47" s="15" t="s">
        <v>304</v>
      </c>
    </row>
    <row r="48" spans="2:7" ht="18">
      <c r="B48" s="15"/>
      <c r="C48" s="15"/>
      <c r="D48" s="15"/>
      <c r="E48" s="15"/>
      <c r="F48" s="15"/>
      <c r="G48" s="15"/>
    </row>
    <row r="49" spans="2:7" ht="18.75" thickBot="1">
      <c r="B49" s="15"/>
      <c r="C49" s="15"/>
      <c r="D49" s="15"/>
      <c r="E49" s="15"/>
      <c r="F49" s="15"/>
      <c r="G49" s="15"/>
    </row>
    <row r="50" spans="2:7" ht="19.5" customHeight="1" thickBot="1">
      <c r="B50" s="359" t="s">
        <v>39</v>
      </c>
      <c r="C50" s="359"/>
      <c r="D50" s="133"/>
      <c r="E50" s="8" t="s">
        <v>40</v>
      </c>
      <c r="F50" s="353"/>
      <c r="G50" s="355"/>
    </row>
    <row r="51" spans="2:7" ht="12" customHeight="1">
      <c r="B51" s="8"/>
      <c r="C51" s="8"/>
      <c r="D51" s="15"/>
      <c r="E51" s="15"/>
      <c r="F51" s="15"/>
      <c r="G51" s="15"/>
    </row>
    <row r="52" spans="2:7" ht="18">
      <c r="B52" s="359" t="s">
        <v>41</v>
      </c>
      <c r="C52" s="359"/>
      <c r="D52" s="359"/>
      <c r="E52" s="359"/>
      <c r="F52" s="359"/>
      <c r="G52" s="359"/>
    </row>
    <row r="53" spans="2:7" ht="18.75" thickBot="1">
      <c r="B53" s="15"/>
      <c r="C53" s="15"/>
      <c r="D53" s="15"/>
      <c r="E53" s="15"/>
      <c r="F53" s="15"/>
      <c r="G53" s="15"/>
    </row>
    <row r="54" spans="2:7" ht="23.25" customHeight="1">
      <c r="B54" s="361"/>
      <c r="C54" s="362"/>
      <c r="D54" s="362"/>
      <c r="E54" s="362"/>
      <c r="F54" s="362"/>
      <c r="G54" s="363"/>
    </row>
    <row r="55" spans="2:7" ht="21" customHeight="1">
      <c r="B55" s="370"/>
      <c r="C55" s="371"/>
      <c r="D55" s="371"/>
      <c r="E55" s="371"/>
      <c r="F55" s="371"/>
      <c r="G55" s="372"/>
    </row>
    <row r="56" spans="2:7" ht="21.75" customHeight="1">
      <c r="B56" s="370"/>
      <c r="C56" s="371"/>
      <c r="D56" s="371"/>
      <c r="E56" s="371"/>
      <c r="F56" s="371"/>
      <c r="G56" s="372"/>
    </row>
    <row r="57" spans="2:7" ht="14.25">
      <c r="B57" s="364"/>
      <c r="C57" s="365"/>
      <c r="D57" s="365"/>
      <c r="E57" s="365"/>
      <c r="F57" s="365"/>
      <c r="G57" s="366"/>
    </row>
    <row r="58" spans="2:7" ht="14.25">
      <c r="B58" s="364"/>
      <c r="C58" s="365"/>
      <c r="D58" s="365"/>
      <c r="E58" s="365"/>
      <c r="F58" s="365"/>
      <c r="G58" s="366"/>
    </row>
    <row r="59" spans="2:7" ht="79.5" customHeight="1" thickBot="1">
      <c r="B59" s="367"/>
      <c r="C59" s="368"/>
      <c r="D59" s="368"/>
      <c r="E59" s="368"/>
      <c r="F59" s="368"/>
      <c r="G59" s="369"/>
    </row>
    <row r="60" spans="2:7" ht="23.25" customHeight="1">
      <c r="B60" s="34"/>
      <c r="C60" s="34"/>
      <c r="D60" s="34"/>
      <c r="E60" s="34"/>
      <c r="F60" s="34"/>
      <c r="G60" s="34"/>
    </row>
    <row r="61" spans="2:7" ht="18">
      <c r="B61" s="4" t="s">
        <v>37</v>
      </c>
      <c r="C61" s="15"/>
      <c r="D61" s="15"/>
      <c r="E61" s="15"/>
      <c r="F61" s="15"/>
      <c r="G61" s="15"/>
    </row>
    <row r="62" spans="2:7" ht="18.75" customHeight="1">
      <c r="B62" s="15" t="s">
        <v>86</v>
      </c>
      <c r="C62" s="15"/>
      <c r="D62" s="15"/>
      <c r="E62" s="15"/>
      <c r="F62" s="15"/>
      <c r="G62" s="15"/>
    </row>
    <row r="63" spans="2:19" ht="38.25" customHeight="1">
      <c r="B63" s="358" t="s">
        <v>38</v>
      </c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3"/>
      <c r="O63" s="33"/>
      <c r="P63" s="33"/>
      <c r="Q63" s="33"/>
      <c r="R63" s="33"/>
      <c r="S63" s="33"/>
    </row>
  </sheetData>
  <sheetProtection password="DF2F" sheet="1"/>
  <mergeCells count="20">
    <mergeCell ref="B25:N25"/>
    <mergeCell ref="B54:G54"/>
    <mergeCell ref="C39:N39"/>
    <mergeCell ref="B27:N27"/>
    <mergeCell ref="C45:N45"/>
    <mergeCell ref="B57:G59"/>
    <mergeCell ref="B50:C50"/>
    <mergeCell ref="B56:G56"/>
    <mergeCell ref="B31:N31"/>
    <mergeCell ref="B55:G55"/>
    <mergeCell ref="B20:N20"/>
    <mergeCell ref="D35:G35"/>
    <mergeCell ref="B22:N23"/>
    <mergeCell ref="E47:F47"/>
    <mergeCell ref="B29:N29"/>
    <mergeCell ref="B63:M63"/>
    <mergeCell ref="F50:G50"/>
    <mergeCell ref="B52:G52"/>
    <mergeCell ref="C37:N37"/>
    <mergeCell ref="C41:N41"/>
  </mergeCells>
  <printOptions horizontalCentered="1"/>
  <pageMargins left="0" right="0" top="0" bottom="0" header="0" footer="0"/>
  <pageSetup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9"/>
  <sheetViews>
    <sheetView zoomScalePageLayoutView="0" workbookViewId="0" topLeftCell="A1">
      <selection activeCell="J34" sqref="J34"/>
    </sheetView>
  </sheetViews>
  <sheetFormatPr defaultColWidth="10.7109375" defaultRowHeight="15"/>
  <cols>
    <col min="1" max="1" width="10.7109375" style="147" customWidth="1"/>
    <col min="2" max="2" width="5.7109375" style="147" customWidth="1"/>
    <col min="3" max="3" width="3.7109375" style="147" customWidth="1"/>
    <col min="4" max="4" width="34.421875" style="147" customWidth="1"/>
    <col min="5" max="7" width="14.7109375" style="147" customWidth="1"/>
    <col min="8" max="16384" width="10.7109375" style="147" customWidth="1"/>
  </cols>
  <sheetData>
    <row r="1" spans="3:7" s="146" customFormat="1" ht="35.25" customHeight="1">
      <c r="C1" s="145"/>
      <c r="D1" s="592" t="s">
        <v>199</v>
      </c>
      <c r="E1" s="592"/>
      <c r="F1" s="592"/>
      <c r="G1" s="592"/>
    </row>
    <row r="2" ht="18" customHeight="1"/>
    <row r="3" spans="3:7" ht="21.75" customHeight="1">
      <c r="C3" s="148" t="s">
        <v>200</v>
      </c>
      <c r="D3" s="149"/>
      <c r="E3" s="149"/>
      <c r="F3" s="150"/>
      <c r="G3" s="149"/>
    </row>
    <row r="4" ht="18" customHeight="1">
      <c r="E4" s="151"/>
    </row>
    <row r="5" spans="3:7" s="155" customFormat="1" ht="18" customHeight="1">
      <c r="C5" s="152"/>
      <c r="D5" s="153" t="s">
        <v>201</v>
      </c>
      <c r="E5" s="154"/>
      <c r="F5" s="154"/>
      <c r="G5" s="154"/>
    </row>
    <row r="6" spans="3:7" s="157" customFormat="1" ht="15" customHeight="1">
      <c r="C6" s="156"/>
      <c r="D6" s="156"/>
      <c r="E6" s="156"/>
      <c r="F6" s="156"/>
      <c r="G6" s="156"/>
    </row>
    <row r="7" spans="3:7" s="157" customFormat="1" ht="21.75" customHeight="1" thickBot="1">
      <c r="C7" s="156"/>
      <c r="D7" s="158" t="s">
        <v>202</v>
      </c>
      <c r="E7" s="156"/>
      <c r="F7" s="156"/>
      <c r="G7" s="156"/>
    </row>
    <row r="8" spans="3:7" ht="19.5" customHeight="1" thickTop="1">
      <c r="C8" s="159"/>
      <c r="D8" s="160" t="s">
        <v>203</v>
      </c>
      <c r="E8" s="161"/>
      <c r="F8" s="161"/>
      <c r="G8" s="162"/>
    </row>
    <row r="9" spans="3:7" ht="19.5" customHeight="1">
      <c r="C9" s="295" t="s">
        <v>204</v>
      </c>
      <c r="D9" s="296" t="s">
        <v>205</v>
      </c>
      <c r="E9" s="199"/>
      <c r="F9" s="199"/>
      <c r="G9" s="200"/>
    </row>
    <row r="10" spans="3:7" ht="24" customHeight="1">
      <c r="C10" s="163" t="s">
        <v>206</v>
      </c>
      <c r="D10" s="164" t="s">
        <v>203</v>
      </c>
      <c r="E10" s="165">
        <f>E8+E9</f>
        <v>0</v>
      </c>
      <c r="F10" s="165">
        <f>F8+F9</f>
        <v>0</v>
      </c>
      <c r="G10" s="166">
        <f>G8+G9</f>
        <v>0</v>
      </c>
    </row>
    <row r="11" spans="3:7" ht="19.5" customHeight="1" thickBot="1">
      <c r="C11" s="167" t="s">
        <v>204</v>
      </c>
      <c r="D11" s="168" t="s">
        <v>207</v>
      </c>
      <c r="E11" s="169"/>
      <c r="F11" s="169"/>
      <c r="G11" s="170"/>
    </row>
    <row r="12" spans="3:7" ht="24" customHeight="1">
      <c r="C12" s="171" t="s">
        <v>206</v>
      </c>
      <c r="D12" s="172" t="s">
        <v>208</v>
      </c>
      <c r="E12" s="173">
        <f>E10+E11</f>
        <v>0</v>
      </c>
      <c r="F12" s="173">
        <f>F10+F11</f>
        <v>0</v>
      </c>
      <c r="G12" s="174">
        <f>G10+G11</f>
        <v>0</v>
      </c>
    </row>
    <row r="13" spans="3:7" ht="21.75" customHeight="1" thickBot="1">
      <c r="C13" s="175" t="s">
        <v>209</v>
      </c>
      <c r="D13" s="168" t="s">
        <v>210</v>
      </c>
      <c r="E13" s="169"/>
      <c r="F13" s="169"/>
      <c r="G13" s="170"/>
    </row>
    <row r="14" spans="3:7" s="180" customFormat="1" ht="24" customHeight="1" thickBot="1" thickTop="1">
      <c r="C14" s="176" t="s">
        <v>206</v>
      </c>
      <c r="D14" s="177" t="s">
        <v>211</v>
      </c>
      <c r="E14" s="178">
        <f>E12-E13</f>
        <v>0</v>
      </c>
      <c r="F14" s="178">
        <f>F12-F13</f>
        <v>0</v>
      </c>
      <c r="G14" s="179">
        <f>G12-G13</f>
        <v>0</v>
      </c>
    </row>
    <row r="15" spans="3:7" s="180" customFormat="1" ht="15" customHeight="1" thickTop="1">
      <c r="C15" s="181"/>
      <c r="D15" s="181"/>
      <c r="E15" s="182"/>
      <c r="F15" s="182"/>
      <c r="G15" s="182"/>
    </row>
    <row r="16" spans="3:7" s="180" customFormat="1" ht="21.75" customHeight="1" thickBot="1">
      <c r="C16" s="181"/>
      <c r="D16" s="183" t="s">
        <v>212</v>
      </c>
      <c r="E16" s="182"/>
      <c r="F16" s="182"/>
      <c r="G16" s="182"/>
    </row>
    <row r="17" spans="3:7" ht="21.75" customHeight="1" thickTop="1">
      <c r="C17" s="184"/>
      <c r="D17" s="185" t="s">
        <v>213</v>
      </c>
      <c r="E17" s="186"/>
      <c r="F17" s="186"/>
      <c r="G17" s="187"/>
    </row>
    <row r="18" spans="3:7" ht="21.75" customHeight="1" thickBot="1">
      <c r="C18" s="175" t="s">
        <v>209</v>
      </c>
      <c r="D18" s="188" t="s">
        <v>214</v>
      </c>
      <c r="E18" s="169"/>
      <c r="F18" s="169"/>
      <c r="G18" s="170"/>
    </row>
    <row r="19" spans="3:7" s="180" customFormat="1" ht="21.75" customHeight="1" thickBot="1" thickTop="1">
      <c r="C19" s="176" t="s">
        <v>206</v>
      </c>
      <c r="D19" s="189" t="s">
        <v>215</v>
      </c>
      <c r="E19" s="178">
        <f>E17-E18</f>
        <v>0</v>
      </c>
      <c r="F19" s="178">
        <f>F17-F18</f>
        <v>0</v>
      </c>
      <c r="G19" s="179">
        <f>G17-G18</f>
        <v>0</v>
      </c>
    </row>
    <row r="20" spans="3:7" s="180" customFormat="1" ht="15" customHeight="1" thickTop="1">
      <c r="C20" s="181"/>
      <c r="D20" s="181"/>
      <c r="E20" s="182"/>
      <c r="F20" s="182"/>
      <c r="G20" s="182"/>
    </row>
    <row r="21" spans="3:7" s="180" customFormat="1" ht="21.75" customHeight="1" thickBot="1">
      <c r="C21" s="181"/>
      <c r="D21" s="183" t="s">
        <v>216</v>
      </c>
      <c r="E21" s="182"/>
      <c r="F21" s="182"/>
      <c r="G21" s="182"/>
    </row>
    <row r="22" spans="3:7" ht="21.75" customHeight="1" thickTop="1">
      <c r="C22" s="184"/>
      <c r="D22" s="185" t="s">
        <v>217</v>
      </c>
      <c r="E22" s="190">
        <f>E14</f>
        <v>0</v>
      </c>
      <c r="F22" s="190">
        <f>F14</f>
        <v>0</v>
      </c>
      <c r="G22" s="191">
        <f>G14</f>
        <v>0</v>
      </c>
    </row>
    <row r="23" spans="3:7" ht="22.5" customHeight="1" thickBot="1">
      <c r="C23" s="175" t="s">
        <v>209</v>
      </c>
      <c r="D23" s="188" t="s">
        <v>218</v>
      </c>
      <c r="E23" s="192">
        <f>E19</f>
        <v>0</v>
      </c>
      <c r="F23" s="192">
        <f>F19</f>
        <v>0</v>
      </c>
      <c r="G23" s="193">
        <f>G19</f>
        <v>0</v>
      </c>
    </row>
    <row r="24" spans="3:7" s="180" customFormat="1" ht="21.75" customHeight="1" thickBot="1" thickTop="1">
      <c r="C24" s="176" t="s">
        <v>206</v>
      </c>
      <c r="D24" s="189" t="s">
        <v>219</v>
      </c>
      <c r="E24" s="178">
        <f>E22-E23</f>
        <v>0</v>
      </c>
      <c r="F24" s="178">
        <f>F22-F23</f>
        <v>0</v>
      </c>
      <c r="G24" s="179">
        <f>G22-G23</f>
        <v>0</v>
      </c>
    </row>
    <row r="25" spans="3:7" s="180" customFormat="1" ht="15" customHeight="1" thickTop="1">
      <c r="C25" s="181"/>
      <c r="D25" s="181"/>
      <c r="E25" s="182"/>
      <c r="F25" s="182"/>
      <c r="G25" s="182"/>
    </row>
    <row r="26" spans="3:7" ht="21.75" customHeight="1" thickBot="1">
      <c r="C26" s="194"/>
      <c r="D26" s="195" t="s">
        <v>220</v>
      </c>
      <c r="E26" s="196"/>
      <c r="F26" s="196"/>
      <c r="G26" s="196"/>
    </row>
    <row r="27" spans="3:7" ht="21.75" customHeight="1" thickTop="1">
      <c r="C27" s="184"/>
      <c r="D27" s="185" t="s">
        <v>221</v>
      </c>
      <c r="E27" s="186"/>
      <c r="F27" s="186"/>
      <c r="G27" s="187"/>
    </row>
    <row r="28" spans="3:7" ht="21.75" customHeight="1">
      <c r="C28" s="197" t="s">
        <v>204</v>
      </c>
      <c r="D28" s="198" t="s">
        <v>222</v>
      </c>
      <c r="E28" s="199"/>
      <c r="F28" s="199"/>
      <c r="G28" s="200"/>
    </row>
    <row r="29" spans="3:7" ht="21.75" customHeight="1">
      <c r="C29" s="175" t="s">
        <v>209</v>
      </c>
      <c r="D29" s="188" t="s">
        <v>223</v>
      </c>
      <c r="E29" s="169"/>
      <c r="F29" s="169"/>
      <c r="G29" s="170"/>
    </row>
    <row r="30" spans="3:7" s="180" customFormat="1" ht="21.75" customHeight="1" thickBot="1">
      <c r="C30" s="201" t="s">
        <v>206</v>
      </c>
      <c r="D30" s="202" t="s">
        <v>224</v>
      </c>
      <c r="E30" s="203">
        <f>E27+E28-E29</f>
        <v>0</v>
      </c>
      <c r="F30" s="203">
        <f>F27+F28-F29</f>
        <v>0</v>
      </c>
      <c r="G30" s="204">
        <f>G27+G28-G29</f>
        <v>0</v>
      </c>
    </row>
    <row r="31" spans="3:7" ht="15" customHeight="1" thickTop="1">
      <c r="C31" s="194"/>
      <c r="D31" s="194"/>
      <c r="E31" s="196"/>
      <c r="F31" s="196"/>
      <c r="G31" s="196"/>
    </row>
    <row r="32" spans="3:7" ht="21.75" customHeight="1">
      <c r="C32" s="205"/>
      <c r="D32" s="206" t="s">
        <v>225</v>
      </c>
      <c r="E32" s="207"/>
      <c r="F32" s="207"/>
      <c r="G32" s="207"/>
    </row>
    <row r="33" ht="21.75" customHeight="1" thickBot="1">
      <c r="D33" s="208" t="s">
        <v>226</v>
      </c>
    </row>
    <row r="34" spans="3:10" ht="21.75" customHeight="1">
      <c r="C34" s="209"/>
      <c r="D34" s="210" t="s">
        <v>227</v>
      </c>
      <c r="E34" s="211"/>
      <c r="F34" s="211"/>
      <c r="G34" s="212"/>
      <c r="J34" s="213"/>
    </row>
    <row r="35" spans="3:10" ht="12" customHeight="1">
      <c r="C35" s="214"/>
      <c r="D35" s="215" t="s">
        <v>228</v>
      </c>
      <c r="E35" s="216" t="e">
        <f>(E14*360)/E32</f>
        <v>#DIV/0!</v>
      </c>
      <c r="F35" s="216" t="e">
        <f>(F14*360)/F32</f>
        <v>#DIV/0!</v>
      </c>
      <c r="G35" s="216" t="e">
        <f>(G14*360)/G32</f>
        <v>#DIV/0!</v>
      </c>
      <c r="J35" s="213"/>
    </row>
    <row r="36" spans="3:10" ht="19.5">
      <c r="C36" s="214"/>
      <c r="D36" s="217" t="s">
        <v>229</v>
      </c>
      <c r="E36" s="188"/>
      <c r="F36" s="188"/>
      <c r="G36" s="218"/>
      <c r="J36" s="213"/>
    </row>
    <row r="37" spans="3:7" ht="21.75" customHeight="1">
      <c r="C37" s="219"/>
      <c r="D37" s="220" t="s">
        <v>230</v>
      </c>
      <c r="E37" s="221"/>
      <c r="F37" s="221"/>
      <c r="G37" s="222"/>
    </row>
    <row r="38" spans="3:7" ht="12" customHeight="1">
      <c r="C38" s="214"/>
      <c r="D38" s="223" t="s">
        <v>231</v>
      </c>
      <c r="E38" s="216" t="e">
        <f>(E24*360)/E32</f>
        <v>#DIV/0!</v>
      </c>
      <c r="F38" s="216" t="e">
        <f>(F24*360)/F32</f>
        <v>#DIV/0!</v>
      </c>
      <c r="G38" s="216" t="e">
        <f>(G24*360)/G32</f>
        <v>#DIV/0!</v>
      </c>
    </row>
    <row r="39" spans="3:7" ht="13.5" thickBot="1">
      <c r="C39" s="224"/>
      <c r="D39" s="225" t="s">
        <v>229</v>
      </c>
      <c r="E39" s="226"/>
      <c r="F39" s="226"/>
      <c r="G39" s="227"/>
    </row>
    <row r="40" ht="21.75" customHeight="1"/>
  </sheetData>
  <sheetProtection password="DF2F" sheet="1" objects="1" scenarios="1"/>
  <mergeCells count="1">
    <mergeCell ref="D1:G1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zoomScalePageLayoutView="0" workbookViewId="0" topLeftCell="A1">
      <selection activeCell="B1" sqref="B1:G1"/>
    </sheetView>
  </sheetViews>
  <sheetFormatPr defaultColWidth="11.421875" defaultRowHeight="15"/>
  <cols>
    <col min="2" max="2" width="25.7109375" style="0" customWidth="1"/>
    <col min="3" max="3" width="32.8515625" style="0" customWidth="1"/>
    <col min="4" max="4" width="27.8515625" style="0" customWidth="1"/>
    <col min="5" max="5" width="29.8515625" style="0" customWidth="1"/>
    <col min="6" max="6" width="33.00390625" style="0" customWidth="1"/>
    <col min="7" max="7" width="37.00390625" style="0" customWidth="1"/>
    <col min="8" max="8" width="13.8515625" style="0" customWidth="1"/>
  </cols>
  <sheetData>
    <row r="1" spans="2:7" ht="24.75" customHeight="1" thickBot="1">
      <c r="B1" s="599" t="s">
        <v>326</v>
      </c>
      <c r="C1" s="600"/>
      <c r="D1" s="600"/>
      <c r="E1" s="600"/>
      <c r="F1" s="600"/>
      <c r="G1" s="601"/>
    </row>
    <row r="2" ht="15.75" thickBot="1"/>
    <row r="3" spans="2:7" ht="36" customHeight="1" thickBot="1">
      <c r="B3" s="269" t="s">
        <v>288</v>
      </c>
      <c r="C3" s="297">
        <f>+IF('2. Présentation Projet'!D19&lt;&gt;"",'2. Présentation Projet'!D19,"")</f>
      </c>
      <c r="D3" s="269" t="s">
        <v>296</v>
      </c>
      <c r="E3" s="286">
        <f>IF(C4="","",VLOOKUP($C$4,'taux couverture'!A1:N38,4,FALSE))</f>
      </c>
      <c r="F3" s="288" t="str">
        <f>+IF(E3&lt;=58,"oui","non")</f>
        <v>non</v>
      </c>
      <c r="G3" t="s">
        <v>298</v>
      </c>
    </row>
    <row r="4" spans="2:7" ht="32.25" customHeight="1" thickBot="1">
      <c r="B4" s="269" t="s">
        <v>289</v>
      </c>
      <c r="C4" s="297">
        <f>+IF('2. Présentation Projet'!D23&lt;&gt;"",'2. Présentation Projet'!D23,"")</f>
      </c>
      <c r="D4" s="269" t="s">
        <v>297</v>
      </c>
      <c r="E4" s="287">
        <f>IF(C4="","",VLOOKUP($C$4,'taux couverture'!A1:N38,7,FALSE))</f>
      </c>
      <c r="F4" s="288" t="str">
        <f>+IF(E4&lt;=1200,"oui","non")</f>
        <v>non</v>
      </c>
      <c r="G4" t="s">
        <v>299</v>
      </c>
    </row>
    <row r="5" spans="2:5" ht="15.75" thickBot="1">
      <c r="B5" s="269"/>
      <c r="C5" s="10"/>
      <c r="D5" s="269"/>
      <c r="E5" s="10"/>
    </row>
    <row r="6" spans="2:7" ht="17.25" customHeight="1" thickBot="1">
      <c r="B6" s="269" t="s">
        <v>290</v>
      </c>
      <c r="C6" s="288" t="str">
        <f>IF('4 . Plan de financement'!F12="","non","oui")</f>
        <v>non</v>
      </c>
      <c r="D6" s="14" t="s">
        <v>293</v>
      </c>
      <c r="E6" s="288" t="str">
        <f>+IF('4 . Plan de financement'!E8&lt;&gt;"","oui","non")</f>
        <v>non</v>
      </c>
      <c r="G6" s="10"/>
    </row>
    <row r="7" spans="2:4" ht="15.75" thickBot="1">
      <c r="B7" s="269"/>
      <c r="D7" s="269"/>
    </row>
    <row r="8" spans="2:7" ht="19.5" thickBot="1">
      <c r="B8" s="267" t="s">
        <v>306</v>
      </c>
      <c r="C8" s="286">
        <f>IF('2. Présentation Projet'!D5="","","oui")</f>
      </c>
      <c r="D8" s="298" t="s">
        <v>305</v>
      </c>
      <c r="E8" s="286">
        <f>+IF('2. Présentation Projet'!D6="","","oui")</f>
      </c>
      <c r="F8" s="267" t="s">
        <v>333</v>
      </c>
      <c r="G8" s="286">
        <f>+IF('2. Présentation Projet'!D7="","","oui")</f>
      </c>
    </row>
    <row r="9" ht="18.75" customHeight="1" thickBot="1"/>
    <row r="10" spans="3:6" ht="26.25" customHeight="1" thickBot="1">
      <c r="C10" s="300" t="s">
        <v>312</v>
      </c>
      <c r="D10" s="286">
        <f>+IF('2. Présentation Projet'!H7="","","X")</f>
      </c>
      <c r="E10" s="300" t="s">
        <v>317</v>
      </c>
      <c r="F10" s="286">
        <f>+IF('2. Présentation Projet'!H10="","","X")</f>
      </c>
    </row>
    <row r="11" spans="3:6" ht="25.5" customHeight="1" thickBot="1">
      <c r="C11" s="300" t="s">
        <v>313</v>
      </c>
      <c r="D11" s="286">
        <f>+IF('2. Présentation Projet'!H8="","","X")</f>
      </c>
      <c r="E11" s="300" t="s">
        <v>316</v>
      </c>
      <c r="F11" s="286">
        <f>+IF('2. Présentation Projet'!H13="","","X")</f>
      </c>
    </row>
    <row r="12" spans="3:6" ht="25.5" customHeight="1" thickBot="1">
      <c r="C12" s="300" t="s">
        <v>314</v>
      </c>
      <c r="D12" s="286">
        <f>+IF('2. Présentation Projet'!H9="","","X")</f>
      </c>
      <c r="E12" s="300" t="s">
        <v>315</v>
      </c>
      <c r="F12" s="286">
        <f>+IF('2. Présentation Projet'!H12="","","X")</f>
      </c>
    </row>
    <row r="13" spans="3:6" ht="45" customHeight="1" thickBot="1">
      <c r="C13" s="319"/>
      <c r="D13" s="319"/>
      <c r="E13" s="325" t="s">
        <v>345</v>
      </c>
      <c r="F13" s="286">
        <f>+IF('2. Présentation Projet'!H11="","","X")</f>
      </c>
    </row>
    <row r="14" ht="20.25" customHeight="1" thickBot="1"/>
    <row r="15" spans="3:6" ht="31.5" customHeight="1" thickBot="1">
      <c r="C15" s="304" t="s">
        <v>339</v>
      </c>
      <c r="D15" s="286">
        <f>+IF('2. Présentation Projet'!D10="","",'2. Présentation Projet'!D10)</f>
      </c>
      <c r="E15" s="304" t="s">
        <v>328</v>
      </c>
      <c r="F15" s="306">
        <f>+IF('2. Présentation Projet'!D11="","",'2. Présentation Projet'!D11)</f>
      </c>
    </row>
    <row r="16" spans="3:4" ht="15.75" customHeight="1">
      <c r="C16" s="304"/>
      <c r="D16" s="315" t="s">
        <v>338</v>
      </c>
    </row>
    <row r="17" ht="15.75" thickBot="1"/>
    <row r="18" spans="3:4" ht="18.75" customHeight="1" thickBot="1">
      <c r="C18" t="s">
        <v>337</v>
      </c>
      <c r="D18" s="310">
        <f>+IF('2. Présentation Projet'!D9="","",'2. Présentation Projet'!D9)</f>
      </c>
    </row>
    <row r="19" spans="3:5" ht="22.5" customHeight="1" thickBot="1">
      <c r="C19" t="s">
        <v>327</v>
      </c>
      <c r="D19" s="311">
        <f>+IF('4 . Plan de financement'!D27=0,0,'4 . Plan de financement'!D27)</f>
        <v>0</v>
      </c>
      <c r="E19" s="289" t="s">
        <v>336</v>
      </c>
    </row>
    <row r="20" ht="19.5" customHeight="1" thickBot="1">
      <c r="E20" s="312">
        <v>4000</v>
      </c>
    </row>
    <row r="21" spans="3:4" ht="19.5" customHeight="1" thickBot="1">
      <c r="C21" t="s">
        <v>329</v>
      </c>
      <c r="D21" s="310">
        <f>+IF(D18&lt;&gt;"",E20*D18,"")</f>
      </c>
    </row>
    <row r="22" ht="15.75" thickBot="1"/>
    <row r="23" spans="3:4" ht="45.75" thickBot="1">
      <c r="C23" s="304" t="s">
        <v>328</v>
      </c>
      <c r="D23" s="285">
        <f>+(IF(AND(D15&lt;&gt;"",D15&gt;2014,F15&lt;&gt;""),F15,0))</f>
        <v>0</v>
      </c>
    </row>
    <row r="24" ht="15.75" thickBot="1"/>
    <row r="25" spans="3:4" ht="20.25" customHeight="1" thickBot="1">
      <c r="C25" t="s">
        <v>330</v>
      </c>
      <c r="D25" s="313">
        <f>+IF(D21&lt;&gt;"",D21-D23,0)</f>
        <v>0</v>
      </c>
    </row>
    <row r="26" spans="3:4" ht="18" customHeight="1" thickBot="1">
      <c r="C26" t="s">
        <v>331</v>
      </c>
      <c r="D26" s="314">
        <f>+IF(AND(D18&lt;&gt;"",D21&lt;&gt;""),(D21-D23)/D18,0)</f>
        <v>0</v>
      </c>
    </row>
    <row r="27" ht="21" customHeight="1"/>
    <row r="28" spans="5:6" ht="12" customHeight="1" thickBot="1">
      <c r="E28" s="290"/>
      <c r="F28" s="290"/>
    </row>
    <row r="29" spans="2:6" ht="21" customHeight="1" thickBot="1">
      <c r="B29" s="603" t="s">
        <v>300</v>
      </c>
      <c r="C29" s="604"/>
      <c r="D29" s="604"/>
      <c r="E29" s="604"/>
      <c r="F29" s="605"/>
    </row>
    <row r="30" spans="2:7" ht="21" customHeight="1" thickBot="1">
      <c r="B30" s="602" t="s">
        <v>332</v>
      </c>
      <c r="C30" s="602"/>
      <c r="D30" s="602"/>
      <c r="E30" s="292" t="str">
        <f>+IF(AND(D25&lt;&gt;0,D25&lt;=D19*0.8,D19&lt;&gt;0),"OUI","NON")</f>
        <v>NON</v>
      </c>
      <c r="F30" s="291">
        <f>+IF(AND(D25&lt;&gt;0,D19&lt;&gt;0),D25/D19,"")</f>
      </c>
      <c r="G30" s="305"/>
    </row>
    <row r="31" spans="3:6" ht="21" customHeight="1" thickBot="1">
      <c r="C31" s="602" t="s">
        <v>301</v>
      </c>
      <c r="D31" s="602"/>
      <c r="E31" s="293">
        <f>+IF(AND(D25&lt;&gt;0,D25&lt;=D19*0.8,D19&lt;&gt;0),D25,(D19*0.8)-D23)</f>
        <v>0</v>
      </c>
      <c r="F31" s="290"/>
    </row>
    <row r="32" spans="3:6" ht="21" customHeight="1" thickBot="1">
      <c r="C32" s="602" t="s">
        <v>302</v>
      </c>
      <c r="D32" s="602"/>
      <c r="E32" s="294">
        <f>+IF(AND(D25&lt;&gt;0,D25&lt;=D19*0.8,D19&lt;&gt;0,D18&lt;&gt;""),D26,IF(AND(D25&lt;&gt;0,D25&gt;D19*0.8,D19&lt;&gt;0,D18&lt;&gt;""),((D19*0.8)-D23)/D18,0))</f>
        <v>0</v>
      </c>
      <c r="F32" s="290"/>
    </row>
    <row r="33" ht="15.75" thickBot="1"/>
    <row r="34" spans="2:7" ht="15" customHeight="1">
      <c r="B34" s="593" t="s">
        <v>294</v>
      </c>
      <c r="C34" s="594"/>
      <c r="D34" s="594"/>
      <c r="E34" s="594"/>
      <c r="F34" s="594"/>
      <c r="G34" s="595"/>
    </row>
    <row r="35" spans="2:7" ht="15.75" thickBot="1">
      <c r="B35" s="596"/>
      <c r="C35" s="597"/>
      <c r="D35" s="597"/>
      <c r="E35" s="597"/>
      <c r="F35" s="597"/>
      <c r="G35" s="598"/>
    </row>
  </sheetData>
  <sheetProtection password="DF2F" sheet="1"/>
  <mergeCells count="6">
    <mergeCell ref="B34:G35"/>
    <mergeCell ref="B1:G1"/>
    <mergeCell ref="B30:D30"/>
    <mergeCell ref="C31:D31"/>
    <mergeCell ref="C32:D32"/>
    <mergeCell ref="B29:F29"/>
  </mergeCells>
  <printOptions/>
  <pageMargins left="0.25" right="0.25" top="0.75" bottom="0.75" header="0.3" footer="0.3"/>
  <pageSetup fitToHeight="1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1">
      <selection activeCell="A1" sqref="A1"/>
    </sheetView>
  </sheetViews>
  <sheetFormatPr defaultColWidth="11.421875" defaultRowHeight="15"/>
  <cols>
    <col min="1" max="1" width="16.00390625" style="0" customWidth="1"/>
    <col min="2" max="2" width="22.8515625" style="0" customWidth="1"/>
    <col min="3" max="3" width="18.421875" style="0" customWidth="1"/>
    <col min="4" max="4" width="19.28125" style="0" customWidth="1"/>
    <col min="5" max="5" width="21.7109375" style="0" customWidth="1"/>
    <col min="6" max="6" width="13.8515625" style="0" customWidth="1"/>
    <col min="9" max="10" width="0" style="0" hidden="1" customWidth="1"/>
    <col min="11" max="11" width="12.28125" style="0" customWidth="1"/>
  </cols>
  <sheetData>
    <row r="1" spans="1:14" ht="61.5" customHeight="1" thickBot="1">
      <c r="A1" s="328" t="s">
        <v>352</v>
      </c>
      <c r="B1" s="328" t="s">
        <v>291</v>
      </c>
      <c r="C1" s="328" t="s">
        <v>353</v>
      </c>
      <c r="D1" s="328" t="s">
        <v>354</v>
      </c>
      <c r="E1" s="328" t="s">
        <v>355</v>
      </c>
      <c r="F1" s="328" t="s">
        <v>356</v>
      </c>
      <c r="G1" s="328" t="s">
        <v>357</v>
      </c>
      <c r="H1" s="328" t="s">
        <v>358</v>
      </c>
      <c r="I1" s="328" t="s">
        <v>292</v>
      </c>
      <c r="J1" s="328" t="s">
        <v>359</v>
      </c>
      <c r="K1" s="328" t="s">
        <v>360</v>
      </c>
      <c r="L1" s="328" t="s">
        <v>361</v>
      </c>
      <c r="M1" s="328" t="s">
        <v>362</v>
      </c>
      <c r="N1" s="328" t="s">
        <v>361</v>
      </c>
    </row>
    <row r="2" spans="1:14" ht="15" thickBot="1">
      <c r="A2" s="329" t="s">
        <v>363</v>
      </c>
      <c r="B2" s="270" t="s">
        <v>252</v>
      </c>
      <c r="C2" s="271">
        <v>63535</v>
      </c>
      <c r="D2" s="272">
        <v>67.6</v>
      </c>
      <c r="E2" s="273">
        <v>58</v>
      </c>
      <c r="F2" s="273">
        <v>59.8</v>
      </c>
      <c r="G2" s="330">
        <v>1578</v>
      </c>
      <c r="H2" s="330">
        <v>32590</v>
      </c>
      <c r="I2" s="331">
        <f aca="true" t="shared" si="0" ref="I2:I37">RANK(D2,$D$2:$D$37,1)</f>
        <v>16</v>
      </c>
      <c r="J2" s="332">
        <v>9</v>
      </c>
      <c r="K2" s="330">
        <v>400</v>
      </c>
      <c r="L2" s="330">
        <v>1700</v>
      </c>
      <c r="M2" s="330">
        <v>2600</v>
      </c>
      <c r="N2" s="330">
        <v>2600</v>
      </c>
    </row>
    <row r="3" spans="1:14" ht="15" thickBot="1">
      <c r="A3" s="333" t="s">
        <v>364</v>
      </c>
      <c r="B3" s="334" t="s">
        <v>253</v>
      </c>
      <c r="C3" s="335">
        <v>87809</v>
      </c>
      <c r="D3" s="336">
        <v>66.6</v>
      </c>
      <c r="E3" s="277">
        <v>58</v>
      </c>
      <c r="F3" s="277">
        <v>59.8</v>
      </c>
      <c r="G3" s="337">
        <v>1331</v>
      </c>
      <c r="H3" s="337">
        <v>27690</v>
      </c>
      <c r="I3" s="338">
        <f t="shared" si="0"/>
        <v>13</v>
      </c>
      <c r="J3" s="339">
        <v>9</v>
      </c>
      <c r="K3" s="337">
        <v>400</v>
      </c>
      <c r="L3" s="337">
        <v>1700</v>
      </c>
      <c r="M3" s="337">
        <v>2600</v>
      </c>
      <c r="N3" s="330">
        <v>2600</v>
      </c>
    </row>
    <row r="4" spans="1:14" ht="15" thickBot="1">
      <c r="A4" s="340" t="s">
        <v>365</v>
      </c>
      <c r="B4" s="274" t="s">
        <v>254</v>
      </c>
      <c r="C4" s="275">
        <v>41070</v>
      </c>
      <c r="D4" s="276">
        <v>49.1</v>
      </c>
      <c r="E4" s="277">
        <v>58</v>
      </c>
      <c r="F4" s="273">
        <v>59.8</v>
      </c>
      <c r="G4" s="337">
        <v>1374</v>
      </c>
      <c r="H4" s="341">
        <v>19250</v>
      </c>
      <c r="I4" s="338">
        <f t="shared" si="0"/>
        <v>3</v>
      </c>
      <c r="J4" s="342">
        <v>8</v>
      </c>
      <c r="K4" s="341">
        <v>750</v>
      </c>
      <c r="L4" s="337">
        <v>1700</v>
      </c>
      <c r="M4" s="341">
        <v>2650</v>
      </c>
      <c r="N4" s="343">
        <v>3600</v>
      </c>
    </row>
    <row r="5" spans="1:14" ht="15" thickBot="1">
      <c r="A5" s="344" t="s">
        <v>366</v>
      </c>
      <c r="B5" s="278" t="s">
        <v>255</v>
      </c>
      <c r="C5" s="279">
        <v>29082</v>
      </c>
      <c r="D5" s="280">
        <v>88.6</v>
      </c>
      <c r="E5" s="277">
        <v>58</v>
      </c>
      <c r="F5" s="277">
        <v>59.8</v>
      </c>
      <c r="G5" s="337">
        <v>1463</v>
      </c>
      <c r="H5" s="337">
        <v>33230</v>
      </c>
      <c r="I5" s="338">
        <f t="shared" si="0"/>
        <v>34</v>
      </c>
      <c r="J5" s="339">
        <v>9</v>
      </c>
      <c r="K5" s="337">
        <v>400</v>
      </c>
      <c r="L5" s="337">
        <v>1700</v>
      </c>
      <c r="M5" s="337">
        <v>2600</v>
      </c>
      <c r="N5" s="330">
        <v>2600</v>
      </c>
    </row>
    <row r="6" spans="1:14" ht="15" thickBot="1">
      <c r="A6" s="344" t="s">
        <v>367</v>
      </c>
      <c r="B6" s="278" t="s">
        <v>256</v>
      </c>
      <c r="C6" s="279">
        <v>122825</v>
      </c>
      <c r="D6" s="280">
        <v>86.3</v>
      </c>
      <c r="E6" s="277">
        <v>58</v>
      </c>
      <c r="F6" s="273">
        <v>59.8</v>
      </c>
      <c r="G6" s="337">
        <v>2296</v>
      </c>
      <c r="H6" s="337">
        <v>37010</v>
      </c>
      <c r="I6" s="338">
        <f t="shared" si="0"/>
        <v>32</v>
      </c>
      <c r="J6" s="339">
        <v>9</v>
      </c>
      <c r="K6" s="337">
        <v>400</v>
      </c>
      <c r="L6" s="337">
        <v>1700</v>
      </c>
      <c r="M6" s="337">
        <v>2600</v>
      </c>
      <c r="N6" s="330">
        <v>2600</v>
      </c>
    </row>
    <row r="7" spans="1:14" ht="15" thickBot="1">
      <c r="A7" s="344" t="s">
        <v>368</v>
      </c>
      <c r="B7" s="278" t="s">
        <v>257</v>
      </c>
      <c r="C7" s="279">
        <v>21410</v>
      </c>
      <c r="D7" s="280">
        <v>66.9</v>
      </c>
      <c r="E7" s="277">
        <v>58</v>
      </c>
      <c r="F7" s="277">
        <v>59.8</v>
      </c>
      <c r="G7" s="337">
        <v>1363</v>
      </c>
      <c r="H7" s="337">
        <v>35570</v>
      </c>
      <c r="I7" s="338">
        <f t="shared" si="0"/>
        <v>14</v>
      </c>
      <c r="J7" s="339">
        <v>9</v>
      </c>
      <c r="K7" s="337">
        <v>400</v>
      </c>
      <c r="L7" s="337">
        <v>1700</v>
      </c>
      <c r="M7" s="337">
        <v>2600</v>
      </c>
      <c r="N7" s="330">
        <v>2600</v>
      </c>
    </row>
    <row r="8" spans="1:14" ht="15" thickBot="1">
      <c r="A8" s="340" t="s">
        <v>369</v>
      </c>
      <c r="B8" s="274" t="s">
        <v>258</v>
      </c>
      <c r="C8" s="275">
        <v>34378</v>
      </c>
      <c r="D8" s="276">
        <v>52.7</v>
      </c>
      <c r="E8" s="277">
        <v>58</v>
      </c>
      <c r="F8" s="273">
        <v>59.8</v>
      </c>
      <c r="G8" s="337">
        <v>1304</v>
      </c>
      <c r="H8" s="337">
        <v>26570</v>
      </c>
      <c r="I8" s="338">
        <f t="shared" si="0"/>
        <v>4</v>
      </c>
      <c r="J8" s="339">
        <v>9</v>
      </c>
      <c r="K8" s="337">
        <v>400</v>
      </c>
      <c r="L8" s="337">
        <v>1700</v>
      </c>
      <c r="M8" s="337">
        <v>2600</v>
      </c>
      <c r="N8" s="330">
        <v>2600</v>
      </c>
    </row>
    <row r="9" spans="1:14" ht="15" thickBot="1">
      <c r="A9" s="333" t="s">
        <v>370</v>
      </c>
      <c r="B9" s="334" t="s">
        <v>259</v>
      </c>
      <c r="C9" s="335">
        <v>36934</v>
      </c>
      <c r="D9" s="336">
        <v>59.6</v>
      </c>
      <c r="E9" s="277">
        <v>58</v>
      </c>
      <c r="F9" s="277">
        <v>59.8</v>
      </c>
      <c r="G9" s="337">
        <v>1400</v>
      </c>
      <c r="H9" s="337">
        <v>31380</v>
      </c>
      <c r="I9" s="338">
        <f t="shared" si="0"/>
        <v>8</v>
      </c>
      <c r="J9" s="339">
        <v>9</v>
      </c>
      <c r="K9" s="337">
        <v>400</v>
      </c>
      <c r="L9" s="337">
        <v>1700</v>
      </c>
      <c r="M9" s="337">
        <v>2600</v>
      </c>
      <c r="N9" s="330">
        <v>2600</v>
      </c>
    </row>
    <row r="10" spans="1:14" ht="15" thickBot="1">
      <c r="A10" s="344" t="s">
        <v>371</v>
      </c>
      <c r="B10" s="278" t="s">
        <v>260</v>
      </c>
      <c r="C10" s="279">
        <v>21081</v>
      </c>
      <c r="D10" s="280">
        <v>67.6</v>
      </c>
      <c r="E10" s="277">
        <v>58</v>
      </c>
      <c r="F10" s="273">
        <v>59.8</v>
      </c>
      <c r="G10" s="337">
        <v>1435</v>
      </c>
      <c r="H10" s="337">
        <v>33340</v>
      </c>
      <c r="I10" s="338">
        <f t="shared" si="0"/>
        <v>16</v>
      </c>
      <c r="J10" s="339">
        <v>9</v>
      </c>
      <c r="K10" s="337">
        <v>400</v>
      </c>
      <c r="L10" s="337">
        <v>1700</v>
      </c>
      <c r="M10" s="337">
        <v>2600</v>
      </c>
      <c r="N10" s="330">
        <v>2600</v>
      </c>
    </row>
    <row r="11" spans="1:14" ht="15" thickBot="1">
      <c r="A11" s="344" t="s">
        <v>372</v>
      </c>
      <c r="B11" s="278" t="s">
        <v>261</v>
      </c>
      <c r="C11" s="279">
        <v>53424</v>
      </c>
      <c r="D11" s="280">
        <v>64.7</v>
      </c>
      <c r="E11" s="277">
        <v>58</v>
      </c>
      <c r="F11" s="277">
        <v>59.8</v>
      </c>
      <c r="G11" s="337">
        <v>1296</v>
      </c>
      <c r="H11" s="337">
        <v>29190</v>
      </c>
      <c r="I11" s="338">
        <f t="shared" si="0"/>
        <v>11</v>
      </c>
      <c r="J11" s="339">
        <v>9</v>
      </c>
      <c r="K11" s="337">
        <v>400</v>
      </c>
      <c r="L11" s="337">
        <v>1700</v>
      </c>
      <c r="M11" s="337">
        <v>2600</v>
      </c>
      <c r="N11" s="330">
        <v>2600</v>
      </c>
    </row>
    <row r="12" spans="1:14" ht="15" thickBot="1">
      <c r="A12" s="333" t="s">
        <v>373</v>
      </c>
      <c r="B12" s="334" t="s">
        <v>262</v>
      </c>
      <c r="C12" s="335">
        <v>63346</v>
      </c>
      <c r="D12" s="336">
        <v>60.3</v>
      </c>
      <c r="E12" s="277">
        <v>58</v>
      </c>
      <c r="F12" s="273">
        <v>59.8</v>
      </c>
      <c r="G12" s="337">
        <v>1722</v>
      </c>
      <c r="H12" s="341">
        <v>20150</v>
      </c>
      <c r="I12" s="338">
        <f t="shared" si="0"/>
        <v>9</v>
      </c>
      <c r="J12" s="342">
        <v>8</v>
      </c>
      <c r="K12" s="341">
        <v>750</v>
      </c>
      <c r="L12" s="337">
        <v>1700</v>
      </c>
      <c r="M12" s="341">
        <v>2650</v>
      </c>
      <c r="N12" s="343">
        <v>3600</v>
      </c>
    </row>
    <row r="13" spans="1:14" ht="15" thickBot="1">
      <c r="A13" s="333" t="s">
        <v>374</v>
      </c>
      <c r="B13" s="334" t="s">
        <v>263</v>
      </c>
      <c r="C13" s="335">
        <v>87120</v>
      </c>
      <c r="D13" s="336">
        <v>60.6</v>
      </c>
      <c r="E13" s="277">
        <v>58</v>
      </c>
      <c r="F13" s="277">
        <v>59.8</v>
      </c>
      <c r="G13" s="337">
        <v>1295</v>
      </c>
      <c r="H13" s="337">
        <v>23610</v>
      </c>
      <c r="I13" s="338">
        <f t="shared" si="0"/>
        <v>10</v>
      </c>
      <c r="J13" s="339">
        <v>9</v>
      </c>
      <c r="K13" s="337">
        <v>400</v>
      </c>
      <c r="L13" s="337">
        <v>1700</v>
      </c>
      <c r="M13" s="337">
        <v>2600</v>
      </c>
      <c r="N13" s="330">
        <v>2600</v>
      </c>
    </row>
    <row r="14" spans="1:14" ht="15" thickBot="1">
      <c r="A14" s="344" t="s">
        <v>375</v>
      </c>
      <c r="B14" s="278" t="s">
        <v>264</v>
      </c>
      <c r="C14" s="279">
        <v>82213</v>
      </c>
      <c r="D14" s="280">
        <v>91.2</v>
      </c>
      <c r="E14" s="277">
        <v>58</v>
      </c>
      <c r="F14" s="273">
        <v>59.8</v>
      </c>
      <c r="G14" s="337">
        <v>3008</v>
      </c>
      <c r="H14" s="337">
        <v>33490</v>
      </c>
      <c r="I14" s="338">
        <f t="shared" si="0"/>
        <v>35</v>
      </c>
      <c r="J14" s="339">
        <v>9</v>
      </c>
      <c r="K14" s="337">
        <v>400</v>
      </c>
      <c r="L14" s="337">
        <v>1700</v>
      </c>
      <c r="M14" s="337">
        <v>2600</v>
      </c>
      <c r="N14" s="330">
        <v>2600</v>
      </c>
    </row>
    <row r="15" spans="1:14" ht="15" thickBot="1">
      <c r="A15" s="340" t="s">
        <v>376</v>
      </c>
      <c r="B15" s="274" t="s">
        <v>265</v>
      </c>
      <c r="C15" s="275">
        <v>25762</v>
      </c>
      <c r="D15" s="276">
        <v>53</v>
      </c>
      <c r="E15" s="277">
        <v>58</v>
      </c>
      <c r="F15" s="277">
        <v>59.8</v>
      </c>
      <c r="G15" s="337">
        <v>1287</v>
      </c>
      <c r="H15" s="337">
        <v>26810</v>
      </c>
      <c r="I15" s="338">
        <f t="shared" si="0"/>
        <v>5</v>
      </c>
      <c r="J15" s="339">
        <v>9</v>
      </c>
      <c r="K15" s="337">
        <v>400</v>
      </c>
      <c r="L15" s="337">
        <v>1700</v>
      </c>
      <c r="M15" s="337">
        <v>2600</v>
      </c>
      <c r="N15" s="330">
        <v>2600</v>
      </c>
    </row>
    <row r="16" spans="1:14" ht="15" thickBot="1">
      <c r="A16" s="344" t="s">
        <v>377</v>
      </c>
      <c r="B16" s="278" t="s">
        <v>266</v>
      </c>
      <c r="C16" s="279">
        <v>18233</v>
      </c>
      <c r="D16" s="280">
        <v>91.3</v>
      </c>
      <c r="E16" s="277">
        <v>58</v>
      </c>
      <c r="F16" s="273">
        <v>59.8</v>
      </c>
      <c r="G16" s="337">
        <v>1485</v>
      </c>
      <c r="H16" s="337">
        <v>38610</v>
      </c>
      <c r="I16" s="338">
        <f t="shared" si="0"/>
        <v>36</v>
      </c>
      <c r="J16" s="339">
        <v>9</v>
      </c>
      <c r="K16" s="337">
        <v>400</v>
      </c>
      <c r="L16" s="337">
        <v>1700</v>
      </c>
      <c r="M16" s="337">
        <v>2600</v>
      </c>
      <c r="N16" s="330">
        <v>2600</v>
      </c>
    </row>
    <row r="17" spans="1:14" ht="15" thickBot="1">
      <c r="A17" s="344" t="s">
        <v>378</v>
      </c>
      <c r="B17" s="278" t="s">
        <v>267</v>
      </c>
      <c r="C17" s="279">
        <v>29889</v>
      </c>
      <c r="D17" s="280">
        <v>79.5</v>
      </c>
      <c r="E17" s="277">
        <v>58</v>
      </c>
      <c r="F17" s="277">
        <v>59.8</v>
      </c>
      <c r="G17" s="337">
        <v>1431</v>
      </c>
      <c r="H17" s="337">
        <v>34110</v>
      </c>
      <c r="I17" s="338">
        <f t="shared" si="0"/>
        <v>28</v>
      </c>
      <c r="J17" s="339">
        <v>9</v>
      </c>
      <c r="K17" s="337">
        <v>400</v>
      </c>
      <c r="L17" s="337">
        <v>1700</v>
      </c>
      <c r="M17" s="337">
        <v>2600</v>
      </c>
      <c r="N17" s="330">
        <v>2600</v>
      </c>
    </row>
    <row r="18" spans="1:14" ht="15" thickBot="1">
      <c r="A18" s="340" t="s">
        <v>379</v>
      </c>
      <c r="B18" s="274" t="s">
        <v>268</v>
      </c>
      <c r="C18" s="275">
        <v>48746</v>
      </c>
      <c r="D18" s="276">
        <v>55.8</v>
      </c>
      <c r="E18" s="277">
        <v>58</v>
      </c>
      <c r="F18" s="273">
        <v>59.8</v>
      </c>
      <c r="G18" s="337">
        <v>2597</v>
      </c>
      <c r="H18" s="341">
        <v>16040</v>
      </c>
      <c r="I18" s="338">
        <f t="shared" si="0"/>
        <v>6</v>
      </c>
      <c r="J18" s="342">
        <v>8</v>
      </c>
      <c r="K18" s="341">
        <v>750</v>
      </c>
      <c r="L18" s="337">
        <v>1700</v>
      </c>
      <c r="M18" s="341">
        <v>2650</v>
      </c>
      <c r="N18" s="343">
        <v>3600</v>
      </c>
    </row>
    <row r="19" spans="1:14" ht="15" thickBot="1">
      <c r="A19" s="344" t="s">
        <v>380</v>
      </c>
      <c r="B19" s="278" t="s">
        <v>269</v>
      </c>
      <c r="C19" s="279">
        <v>68685</v>
      </c>
      <c r="D19" s="280">
        <v>88.1</v>
      </c>
      <c r="E19" s="277">
        <v>58</v>
      </c>
      <c r="F19" s="277">
        <v>59.8</v>
      </c>
      <c r="G19" s="337">
        <v>2325</v>
      </c>
      <c r="H19" s="337">
        <v>34580</v>
      </c>
      <c r="I19" s="338">
        <f t="shared" si="0"/>
        <v>33</v>
      </c>
      <c r="J19" s="339">
        <v>9</v>
      </c>
      <c r="K19" s="337">
        <v>400</v>
      </c>
      <c r="L19" s="337">
        <v>1700</v>
      </c>
      <c r="M19" s="337">
        <v>2600</v>
      </c>
      <c r="N19" s="330">
        <v>2600</v>
      </c>
    </row>
    <row r="20" spans="1:14" ht="15" thickBot="1">
      <c r="A20" s="344" t="s">
        <v>381</v>
      </c>
      <c r="B20" s="278" t="s">
        <v>270</v>
      </c>
      <c r="C20" s="279">
        <v>66653</v>
      </c>
      <c r="D20" s="280">
        <v>86.1</v>
      </c>
      <c r="E20" s="277">
        <v>58</v>
      </c>
      <c r="F20" s="273">
        <v>59.8</v>
      </c>
      <c r="G20" s="337">
        <v>2526</v>
      </c>
      <c r="H20" s="337">
        <v>36470</v>
      </c>
      <c r="I20" s="338">
        <f t="shared" si="0"/>
        <v>31</v>
      </c>
      <c r="J20" s="339">
        <v>9</v>
      </c>
      <c r="K20" s="337">
        <v>400</v>
      </c>
      <c r="L20" s="337">
        <v>1700</v>
      </c>
      <c r="M20" s="337">
        <v>2600</v>
      </c>
      <c r="N20" s="330">
        <v>2600</v>
      </c>
    </row>
    <row r="21" spans="1:14" ht="15" thickBot="1">
      <c r="A21" s="344" t="s">
        <v>382</v>
      </c>
      <c r="B21" s="278" t="s">
        <v>271</v>
      </c>
      <c r="C21" s="279">
        <v>31151</v>
      </c>
      <c r="D21" s="280">
        <v>65.8</v>
      </c>
      <c r="E21" s="277">
        <v>58</v>
      </c>
      <c r="F21" s="277">
        <v>59.8</v>
      </c>
      <c r="G21" s="337">
        <v>1406</v>
      </c>
      <c r="H21" s="337">
        <v>25130</v>
      </c>
      <c r="I21" s="338">
        <f t="shared" si="0"/>
        <v>12</v>
      </c>
      <c r="J21" s="339">
        <v>9</v>
      </c>
      <c r="K21" s="337">
        <v>400</v>
      </c>
      <c r="L21" s="337">
        <v>1700</v>
      </c>
      <c r="M21" s="337">
        <v>2600</v>
      </c>
      <c r="N21" s="330">
        <v>2600</v>
      </c>
    </row>
    <row r="22" spans="1:14" ht="15" thickBot="1">
      <c r="A22" s="340" t="s">
        <v>383</v>
      </c>
      <c r="B22" s="274" t="s">
        <v>272</v>
      </c>
      <c r="C22" s="275">
        <v>1835</v>
      </c>
      <c r="D22" s="276">
        <v>29.3</v>
      </c>
      <c r="E22" s="277">
        <v>58</v>
      </c>
      <c r="F22" s="273">
        <v>59.8</v>
      </c>
      <c r="G22" s="337">
        <v>2011</v>
      </c>
      <c r="H22" s="337">
        <v>45510</v>
      </c>
      <c r="I22" s="338">
        <f t="shared" si="0"/>
        <v>1</v>
      </c>
      <c r="J22" s="339">
        <v>9</v>
      </c>
      <c r="K22" s="337">
        <v>400</v>
      </c>
      <c r="L22" s="337">
        <v>1700</v>
      </c>
      <c r="M22" s="337">
        <v>2600</v>
      </c>
      <c r="N22" s="330">
        <v>2600</v>
      </c>
    </row>
    <row r="23" spans="1:14" ht="15" thickBot="1">
      <c r="A23" s="344" t="s">
        <v>384</v>
      </c>
      <c r="B23" s="278" t="s">
        <v>273</v>
      </c>
      <c r="C23" s="279">
        <v>46502</v>
      </c>
      <c r="D23" s="280">
        <v>69.3</v>
      </c>
      <c r="E23" s="277">
        <v>58</v>
      </c>
      <c r="F23" s="277">
        <v>59.8</v>
      </c>
      <c r="G23" s="337">
        <v>1836</v>
      </c>
      <c r="H23" s="337">
        <v>31400</v>
      </c>
      <c r="I23" s="338">
        <f t="shared" si="0"/>
        <v>20</v>
      </c>
      <c r="J23" s="339">
        <v>9</v>
      </c>
      <c r="K23" s="337">
        <v>400</v>
      </c>
      <c r="L23" s="337">
        <v>1700</v>
      </c>
      <c r="M23" s="337">
        <v>2600</v>
      </c>
      <c r="N23" s="330">
        <v>2600</v>
      </c>
    </row>
    <row r="24" spans="1:14" ht="14.25">
      <c r="A24" s="344" t="s">
        <v>385</v>
      </c>
      <c r="B24" s="278" t="s">
        <v>274</v>
      </c>
      <c r="C24" s="279">
        <v>48587</v>
      </c>
      <c r="D24" s="280">
        <v>76</v>
      </c>
      <c r="E24" s="277">
        <v>58</v>
      </c>
      <c r="F24" s="273">
        <v>59.8</v>
      </c>
      <c r="G24" s="337">
        <v>1455</v>
      </c>
      <c r="H24" s="337">
        <v>31090</v>
      </c>
      <c r="I24" s="338">
        <f t="shared" si="0"/>
        <v>25</v>
      </c>
      <c r="J24" s="339">
        <v>9</v>
      </c>
      <c r="K24" s="337">
        <v>400</v>
      </c>
      <c r="L24" s="337">
        <v>1700</v>
      </c>
      <c r="M24" s="337">
        <v>2600</v>
      </c>
      <c r="N24" s="330">
        <v>2600</v>
      </c>
    </row>
    <row r="25" spans="1:14" ht="15" thickBot="1">
      <c r="A25" s="340" t="s">
        <v>386</v>
      </c>
      <c r="B25" s="274" t="s">
        <v>275</v>
      </c>
      <c r="C25" s="275">
        <v>96917</v>
      </c>
      <c r="D25" s="276">
        <v>57.4</v>
      </c>
      <c r="E25" s="277">
        <v>58</v>
      </c>
      <c r="F25" s="277">
        <v>59.8</v>
      </c>
      <c r="G25" s="337">
        <v>2735</v>
      </c>
      <c r="H25" s="345">
        <v>19970</v>
      </c>
      <c r="I25" s="338">
        <f t="shared" si="0"/>
        <v>7</v>
      </c>
      <c r="J25" s="346">
        <v>9</v>
      </c>
      <c r="K25" s="345">
        <v>400</v>
      </c>
      <c r="L25" s="337">
        <v>1700</v>
      </c>
      <c r="M25" s="341">
        <v>2650</v>
      </c>
      <c r="N25" s="343">
        <v>3600</v>
      </c>
    </row>
    <row r="26" spans="1:14" ht="15" thickBot="1">
      <c r="A26" s="344" t="s">
        <v>387</v>
      </c>
      <c r="B26" s="278" t="s">
        <v>276</v>
      </c>
      <c r="C26" s="279">
        <v>60584</v>
      </c>
      <c r="D26" s="280">
        <v>76.8</v>
      </c>
      <c r="E26" s="277">
        <v>58</v>
      </c>
      <c r="F26" s="273">
        <v>59.8</v>
      </c>
      <c r="G26" s="337">
        <v>2309</v>
      </c>
      <c r="H26" s="337">
        <v>52670</v>
      </c>
      <c r="I26" s="338">
        <f t="shared" si="0"/>
        <v>26</v>
      </c>
      <c r="J26" s="339">
        <v>9</v>
      </c>
      <c r="K26" s="337">
        <v>400</v>
      </c>
      <c r="L26" s="337">
        <v>1700</v>
      </c>
      <c r="M26" s="337">
        <v>2600</v>
      </c>
      <c r="N26" s="330">
        <v>2600</v>
      </c>
    </row>
    <row r="27" spans="1:14" ht="15" thickBot="1">
      <c r="A27" s="344" t="s">
        <v>388</v>
      </c>
      <c r="B27" s="278" t="s">
        <v>277</v>
      </c>
      <c r="C27" s="279">
        <v>30215</v>
      </c>
      <c r="D27" s="280">
        <v>74.7</v>
      </c>
      <c r="E27" s="277">
        <v>58</v>
      </c>
      <c r="F27" s="277">
        <v>59.8</v>
      </c>
      <c r="G27" s="337">
        <v>1750</v>
      </c>
      <c r="H27" s="337">
        <v>31210</v>
      </c>
      <c r="I27" s="338">
        <f t="shared" si="0"/>
        <v>24</v>
      </c>
      <c r="J27" s="339">
        <v>9</v>
      </c>
      <c r="K27" s="337">
        <v>400</v>
      </c>
      <c r="L27" s="337">
        <v>1700</v>
      </c>
      <c r="M27" s="337">
        <v>2600</v>
      </c>
      <c r="N27" s="330">
        <v>2600</v>
      </c>
    </row>
    <row r="28" spans="1:14" ht="15" thickBot="1">
      <c r="A28" s="344" t="s">
        <v>389</v>
      </c>
      <c r="B28" s="278" t="s">
        <v>278</v>
      </c>
      <c r="C28" s="279">
        <v>45437</v>
      </c>
      <c r="D28" s="280">
        <v>80.3</v>
      </c>
      <c r="E28" s="277">
        <v>58</v>
      </c>
      <c r="F28" s="273">
        <v>59.8</v>
      </c>
      <c r="G28" s="337">
        <v>4793</v>
      </c>
      <c r="H28" s="337">
        <v>31000</v>
      </c>
      <c r="I28" s="338">
        <f t="shared" si="0"/>
        <v>29</v>
      </c>
      <c r="J28" s="339">
        <v>9</v>
      </c>
      <c r="K28" s="337">
        <v>400</v>
      </c>
      <c r="L28" s="337">
        <v>1700</v>
      </c>
      <c r="M28" s="337">
        <v>2600</v>
      </c>
      <c r="N28" s="330">
        <v>2600</v>
      </c>
    </row>
    <row r="29" spans="1:14" ht="15" thickBot="1">
      <c r="A29" s="344" t="s">
        <v>390</v>
      </c>
      <c r="B29" s="278" t="s">
        <v>279</v>
      </c>
      <c r="C29" s="279">
        <v>79788</v>
      </c>
      <c r="D29" s="280">
        <v>68.8</v>
      </c>
      <c r="E29" s="277">
        <v>58</v>
      </c>
      <c r="F29" s="277">
        <v>59.8</v>
      </c>
      <c r="G29" s="337">
        <v>2149</v>
      </c>
      <c r="H29" s="337">
        <v>34390</v>
      </c>
      <c r="I29" s="338">
        <f t="shared" si="0"/>
        <v>19</v>
      </c>
      <c r="J29" s="339">
        <v>9</v>
      </c>
      <c r="K29" s="337">
        <v>400</v>
      </c>
      <c r="L29" s="337">
        <v>1700</v>
      </c>
      <c r="M29" s="337">
        <v>2600</v>
      </c>
      <c r="N29" s="330">
        <v>2600</v>
      </c>
    </row>
    <row r="30" spans="1:14" ht="15" thickBot="1">
      <c r="A30" s="344" t="s">
        <v>391</v>
      </c>
      <c r="B30" s="278" t="s">
        <v>280</v>
      </c>
      <c r="C30" s="279">
        <v>30610</v>
      </c>
      <c r="D30" s="280">
        <v>73.8</v>
      </c>
      <c r="E30" s="277">
        <v>58</v>
      </c>
      <c r="F30" s="273">
        <v>59.8</v>
      </c>
      <c r="G30" s="337">
        <v>1903</v>
      </c>
      <c r="H30" s="337">
        <v>42820</v>
      </c>
      <c r="I30" s="338">
        <f t="shared" si="0"/>
        <v>23</v>
      </c>
      <c r="J30" s="339">
        <v>9</v>
      </c>
      <c r="K30" s="337">
        <v>400</v>
      </c>
      <c r="L30" s="337">
        <v>1700</v>
      </c>
      <c r="M30" s="337">
        <v>2600</v>
      </c>
      <c r="N30" s="330">
        <v>2600</v>
      </c>
    </row>
    <row r="31" spans="1:14" ht="15" thickBot="1">
      <c r="A31" s="344" t="s">
        <v>392</v>
      </c>
      <c r="B31" s="278" t="s">
        <v>281</v>
      </c>
      <c r="C31" s="279">
        <v>20374</v>
      </c>
      <c r="D31" s="280">
        <v>67.9</v>
      </c>
      <c r="E31" s="277">
        <v>58</v>
      </c>
      <c r="F31" s="277">
        <v>59.8</v>
      </c>
      <c r="G31" s="337">
        <v>1474</v>
      </c>
      <c r="H31" s="337">
        <v>38410</v>
      </c>
      <c r="I31" s="338">
        <f t="shared" si="0"/>
        <v>18</v>
      </c>
      <c r="J31" s="339">
        <v>9</v>
      </c>
      <c r="K31" s="337">
        <v>400</v>
      </c>
      <c r="L31" s="337">
        <v>1700</v>
      </c>
      <c r="M31" s="337">
        <v>2600</v>
      </c>
      <c r="N31" s="330">
        <v>2600</v>
      </c>
    </row>
    <row r="32" spans="1:14" ht="15" thickBot="1">
      <c r="A32" s="344" t="s">
        <v>393</v>
      </c>
      <c r="B32" s="278" t="s">
        <v>282</v>
      </c>
      <c r="C32" s="279">
        <v>23852</v>
      </c>
      <c r="D32" s="280">
        <v>72.6</v>
      </c>
      <c r="E32" s="277">
        <v>58</v>
      </c>
      <c r="F32" s="273">
        <v>59.8</v>
      </c>
      <c r="G32" s="337">
        <v>1719</v>
      </c>
      <c r="H32" s="337">
        <v>35440</v>
      </c>
      <c r="I32" s="338">
        <f t="shared" si="0"/>
        <v>22</v>
      </c>
      <c r="J32" s="339">
        <v>9</v>
      </c>
      <c r="K32" s="337">
        <v>400</v>
      </c>
      <c r="L32" s="337">
        <v>1700</v>
      </c>
      <c r="M32" s="337">
        <v>2600</v>
      </c>
      <c r="N32" s="330">
        <v>2600</v>
      </c>
    </row>
    <row r="33" spans="1:14" ht="15" thickBot="1">
      <c r="A33" s="344" t="s">
        <v>394</v>
      </c>
      <c r="B33" s="278" t="s">
        <v>283</v>
      </c>
      <c r="C33" s="279">
        <v>49816</v>
      </c>
      <c r="D33" s="280">
        <v>78.2</v>
      </c>
      <c r="E33" s="277">
        <v>58</v>
      </c>
      <c r="F33" s="277">
        <v>59.8</v>
      </c>
      <c r="G33" s="337">
        <v>2022</v>
      </c>
      <c r="H33" s="337">
        <v>32810</v>
      </c>
      <c r="I33" s="338">
        <f t="shared" si="0"/>
        <v>27</v>
      </c>
      <c r="J33" s="339">
        <v>9</v>
      </c>
      <c r="K33" s="337">
        <v>400</v>
      </c>
      <c r="L33" s="337">
        <v>1700</v>
      </c>
      <c r="M33" s="337">
        <v>2600</v>
      </c>
      <c r="N33" s="330">
        <v>2600</v>
      </c>
    </row>
    <row r="34" spans="1:14" ht="15" thickBot="1">
      <c r="A34" s="333" t="s">
        <v>395</v>
      </c>
      <c r="B34" s="334" t="s">
        <v>284</v>
      </c>
      <c r="C34" s="335">
        <v>28131</v>
      </c>
      <c r="D34" s="336">
        <v>66.9</v>
      </c>
      <c r="E34" s="277">
        <v>58</v>
      </c>
      <c r="F34" s="273">
        <v>59.8</v>
      </c>
      <c r="G34" s="337">
        <v>1514</v>
      </c>
      <c r="H34" s="337">
        <v>31470</v>
      </c>
      <c r="I34" s="338">
        <f t="shared" si="0"/>
        <v>14</v>
      </c>
      <c r="J34" s="339">
        <v>9</v>
      </c>
      <c r="K34" s="337">
        <v>400</v>
      </c>
      <c r="L34" s="337">
        <v>1700</v>
      </c>
      <c r="M34" s="337">
        <v>2600</v>
      </c>
      <c r="N34" s="330">
        <v>2600</v>
      </c>
    </row>
    <row r="35" spans="1:14" ht="15" thickBot="1">
      <c r="A35" s="344" t="s">
        <v>396</v>
      </c>
      <c r="B35" s="278" t="s">
        <v>285</v>
      </c>
      <c r="C35" s="279">
        <v>9008</v>
      </c>
      <c r="D35" s="280">
        <v>72</v>
      </c>
      <c r="E35" s="277">
        <v>58</v>
      </c>
      <c r="F35" s="277">
        <v>59.8</v>
      </c>
      <c r="G35" s="337">
        <v>1560</v>
      </c>
      <c r="H35" s="337">
        <v>44480</v>
      </c>
      <c r="I35" s="338">
        <f t="shared" si="0"/>
        <v>21</v>
      </c>
      <c r="J35" s="339">
        <v>9</v>
      </c>
      <c r="K35" s="337">
        <v>400</v>
      </c>
      <c r="L35" s="337">
        <v>1700</v>
      </c>
      <c r="M35" s="337">
        <v>2600</v>
      </c>
      <c r="N35" s="330">
        <v>2600</v>
      </c>
    </row>
    <row r="36" spans="1:14" ht="14.25">
      <c r="A36" s="344" t="s">
        <v>397</v>
      </c>
      <c r="B36" s="278" t="s">
        <v>286</v>
      </c>
      <c r="C36" s="279">
        <v>11527</v>
      </c>
      <c r="D36" s="280">
        <v>82.1</v>
      </c>
      <c r="E36" s="277">
        <v>58</v>
      </c>
      <c r="F36" s="273">
        <v>59.8</v>
      </c>
      <c r="G36" s="337">
        <v>1616</v>
      </c>
      <c r="H36" s="337">
        <v>40360</v>
      </c>
      <c r="I36" s="338">
        <f t="shared" si="0"/>
        <v>30</v>
      </c>
      <c r="J36" s="339">
        <v>9</v>
      </c>
      <c r="K36" s="337">
        <v>400</v>
      </c>
      <c r="L36" s="337">
        <v>1700</v>
      </c>
      <c r="M36" s="337">
        <v>2600</v>
      </c>
      <c r="N36" s="330">
        <v>2600</v>
      </c>
    </row>
    <row r="37" spans="1:14" ht="15" thickBot="1">
      <c r="A37" s="347" t="s">
        <v>398</v>
      </c>
      <c r="B37" s="281" t="s">
        <v>287</v>
      </c>
      <c r="C37" s="282">
        <v>24183</v>
      </c>
      <c r="D37" s="283">
        <v>46</v>
      </c>
      <c r="E37" s="284">
        <v>58</v>
      </c>
      <c r="F37" s="277">
        <v>59.8</v>
      </c>
      <c r="G37" s="348">
        <v>1522</v>
      </c>
      <c r="H37" s="343">
        <v>16240</v>
      </c>
      <c r="I37" s="349">
        <f t="shared" si="0"/>
        <v>2</v>
      </c>
      <c r="J37" s="350">
        <v>8</v>
      </c>
      <c r="K37" s="343">
        <v>750</v>
      </c>
      <c r="L37" s="348">
        <v>1700</v>
      </c>
      <c r="M37" s="343">
        <v>2650</v>
      </c>
      <c r="N37" s="343">
        <v>3600</v>
      </c>
    </row>
    <row r="38" spans="1:4" ht="15" thickBot="1">
      <c r="A38" s="606" t="s">
        <v>399</v>
      </c>
      <c r="B38" s="600"/>
      <c r="C38" s="601"/>
      <c r="D38" s="351">
        <f>AVERAGE(D2:D37)</f>
        <v>69.26388888888887</v>
      </c>
    </row>
    <row r="40" ht="14.25">
      <c r="I40">
        <v>2018</v>
      </c>
    </row>
    <row r="41" ht="14.25">
      <c r="I41">
        <v>2019</v>
      </c>
    </row>
    <row r="42" ht="14.25">
      <c r="I42">
        <v>2020</v>
      </c>
    </row>
    <row r="43" ht="14.25">
      <c r="I43">
        <v>2021</v>
      </c>
    </row>
    <row r="44" ht="14.25">
      <c r="I44">
        <v>2022</v>
      </c>
    </row>
    <row r="45" ht="14.25">
      <c r="I45">
        <v>2023</v>
      </c>
    </row>
    <row r="46" ht="14.25">
      <c r="I46">
        <v>2024</v>
      </c>
    </row>
    <row r="47" ht="14.25">
      <c r="I47">
        <v>2025</v>
      </c>
    </row>
  </sheetData>
  <sheetProtection password="DF2F" sheet="1"/>
  <mergeCells count="1">
    <mergeCell ref="A38:C3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6"/>
  <sheetViews>
    <sheetView zoomScalePageLayoutView="0" workbookViewId="0" topLeftCell="A1">
      <selection activeCell="F28" sqref="F28"/>
    </sheetView>
  </sheetViews>
  <sheetFormatPr defaultColWidth="11.421875" defaultRowHeight="15"/>
  <cols>
    <col min="1" max="1" width="10.28125" style="0" customWidth="1"/>
    <col min="2" max="2" width="6.8515625" style="0" customWidth="1"/>
    <col min="3" max="3" width="16.8515625" style="0" customWidth="1"/>
    <col min="8" max="8" width="7.7109375" style="0" customWidth="1"/>
    <col min="9" max="9" width="14.140625" style="0" customWidth="1"/>
    <col min="10" max="10" width="7.00390625" style="0" customWidth="1"/>
    <col min="11" max="11" width="16.57421875" style="0" customWidth="1"/>
    <col min="12" max="12" width="5.7109375" style="0" customWidth="1"/>
    <col min="13" max="13" width="22.8515625" style="0" customWidth="1"/>
    <col min="14" max="14" width="7.57421875" style="0" customWidth="1"/>
    <col min="15" max="15" width="20.00390625" style="0" customWidth="1"/>
    <col min="16" max="16" width="12.8515625" style="0" customWidth="1"/>
    <col min="17" max="17" width="11.421875" style="0" customWidth="1"/>
  </cols>
  <sheetData>
    <row r="1" spans="3:16" ht="28.5">
      <c r="C1" s="374" t="s">
        <v>82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3:16" ht="21.75" customHeight="1" thickBot="1"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3:16" ht="36" customHeight="1" thickBot="1">
      <c r="C3" s="52" t="s">
        <v>96</v>
      </c>
      <c r="D3" s="375"/>
      <c r="E3" s="376"/>
      <c r="F3" s="376"/>
      <c r="G3" s="377"/>
      <c r="H3" s="23"/>
      <c r="I3" s="57" t="s">
        <v>48</v>
      </c>
      <c r="J3" s="49"/>
      <c r="K3" s="57" t="s">
        <v>49</v>
      </c>
      <c r="L3" s="49"/>
      <c r="M3" s="58" t="s">
        <v>50</v>
      </c>
      <c r="N3" s="378"/>
      <c r="O3" s="378"/>
      <c r="P3" s="379"/>
    </row>
    <row r="4" spans="3:16" ht="19.5" thickBot="1">
      <c r="C4" s="53"/>
      <c r="D4" s="14"/>
      <c r="E4" s="14"/>
      <c r="F4" s="14"/>
      <c r="G4" s="14"/>
      <c r="H4" s="10"/>
      <c r="I4" s="10"/>
      <c r="J4" s="10"/>
      <c r="K4" s="10"/>
      <c r="L4" s="10"/>
      <c r="M4" s="10"/>
      <c r="N4" s="10"/>
      <c r="O4" s="10"/>
      <c r="P4" s="24"/>
    </row>
    <row r="5" spans="3:16" ht="31.5" customHeight="1" thickBot="1">
      <c r="C5" s="54" t="s">
        <v>0</v>
      </c>
      <c r="D5" s="375"/>
      <c r="E5" s="376"/>
      <c r="F5" s="376"/>
      <c r="G5" s="377"/>
      <c r="H5" s="10"/>
      <c r="I5" s="99"/>
      <c r="J5" s="10"/>
      <c r="K5" s="100"/>
      <c r="L5" s="10"/>
      <c r="M5" s="101"/>
      <c r="N5" s="10"/>
      <c r="O5" s="10"/>
      <c r="P5" s="24"/>
    </row>
    <row r="6" spans="3:16" ht="19.5" thickBot="1">
      <c r="C6" s="5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3:16" ht="26.25" customHeight="1" thickBot="1">
      <c r="C7" s="54" t="s">
        <v>1</v>
      </c>
      <c r="D7" s="375"/>
      <c r="E7" s="376"/>
      <c r="F7" s="376"/>
      <c r="G7" s="377"/>
      <c r="H7" s="10"/>
      <c r="I7" s="10"/>
      <c r="J7" s="10"/>
      <c r="K7" s="373"/>
      <c r="L7" s="373"/>
      <c r="M7" s="373"/>
      <c r="N7" s="373"/>
      <c r="O7" s="10"/>
      <c r="P7" s="24"/>
    </row>
    <row r="8" spans="3:16" ht="39" customHeight="1" thickBot="1">
      <c r="C8" s="55"/>
      <c r="D8" s="13"/>
      <c r="E8" s="13"/>
      <c r="F8" s="13"/>
      <c r="G8" s="13"/>
      <c r="H8" s="23"/>
      <c r="I8" s="57" t="s">
        <v>48</v>
      </c>
      <c r="J8" s="49"/>
      <c r="K8" s="57" t="s">
        <v>49</v>
      </c>
      <c r="L8" s="49"/>
      <c r="M8" s="58" t="s">
        <v>50</v>
      </c>
      <c r="N8" s="378" t="s">
        <v>97</v>
      </c>
      <c r="O8" s="378"/>
      <c r="P8" s="379"/>
    </row>
    <row r="9" spans="3:16" ht="39" customHeight="1" thickBot="1">
      <c r="C9" s="56" t="s">
        <v>2</v>
      </c>
      <c r="D9" s="375"/>
      <c r="E9" s="376"/>
      <c r="F9" s="376"/>
      <c r="G9" s="377"/>
      <c r="H9" s="10"/>
      <c r="I9" s="99"/>
      <c r="J9" s="10"/>
      <c r="K9" s="100"/>
      <c r="L9" s="10"/>
      <c r="M9" s="101"/>
      <c r="N9" s="10"/>
      <c r="O9" s="134"/>
      <c r="P9" s="24"/>
    </row>
    <row r="10" spans="3:16" ht="19.5" thickBot="1">
      <c r="C10" s="5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4"/>
    </row>
    <row r="11" spans="3:16" ht="27.75" customHeight="1" thickBot="1">
      <c r="C11" s="54" t="s">
        <v>0</v>
      </c>
      <c r="D11" s="375"/>
      <c r="E11" s="376"/>
      <c r="F11" s="376"/>
      <c r="G11" s="377"/>
      <c r="H11" s="10"/>
      <c r="I11" s="10"/>
      <c r="J11" s="10"/>
      <c r="K11" s="10"/>
      <c r="L11" s="10"/>
      <c r="M11" s="10"/>
      <c r="N11" s="10"/>
      <c r="O11" s="10"/>
      <c r="P11" s="24"/>
    </row>
    <row r="12" spans="3:16" ht="19.5" thickBot="1">
      <c r="C12" s="5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4"/>
    </row>
    <row r="13" spans="3:16" ht="25.5" customHeight="1" thickBot="1">
      <c r="C13" s="62" t="s">
        <v>1</v>
      </c>
      <c r="D13" s="375"/>
      <c r="E13" s="376"/>
      <c r="F13" s="376"/>
      <c r="G13" s="377"/>
      <c r="H13" s="25"/>
      <c r="I13" s="25"/>
      <c r="J13" s="25"/>
      <c r="K13" s="373" t="s">
        <v>100</v>
      </c>
      <c r="L13" s="373"/>
      <c r="M13" s="373"/>
      <c r="N13" s="373"/>
      <c r="O13" s="134"/>
      <c r="P13" s="26"/>
    </row>
    <row r="14" spans="3:16" ht="15.75" thickBot="1">
      <c r="C14" s="4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3:16" ht="83.25" customHeight="1" thickBot="1">
      <c r="C15" s="4"/>
      <c r="M15" s="392" t="s">
        <v>342</v>
      </c>
      <c r="N15" s="392"/>
      <c r="O15" s="392"/>
      <c r="P15" s="100"/>
    </row>
    <row r="16" ht="17.25" customHeight="1"/>
    <row r="17" ht="20.25" customHeight="1" thickBot="1">
      <c r="C17" s="4" t="s">
        <v>26</v>
      </c>
    </row>
    <row r="18" spans="3:12" ht="15.75">
      <c r="C18" s="380"/>
      <c r="D18" s="381"/>
      <c r="E18" s="381"/>
      <c r="F18" s="381"/>
      <c r="G18" s="381"/>
      <c r="H18" s="381"/>
      <c r="I18" s="381"/>
      <c r="J18" s="381"/>
      <c r="K18" s="381"/>
      <c r="L18" s="382"/>
    </row>
    <row r="19" spans="3:12" ht="18" customHeight="1">
      <c r="C19" s="383"/>
      <c r="D19" s="384"/>
      <c r="E19" s="384"/>
      <c r="F19" s="384"/>
      <c r="G19" s="384"/>
      <c r="H19" s="384"/>
      <c r="I19" s="384"/>
      <c r="J19" s="384"/>
      <c r="K19" s="384"/>
      <c r="L19" s="385"/>
    </row>
    <row r="20" spans="3:12" ht="22.5" customHeight="1">
      <c r="C20" s="383"/>
      <c r="D20" s="384"/>
      <c r="E20" s="384"/>
      <c r="F20" s="384"/>
      <c r="G20" s="384"/>
      <c r="H20" s="384"/>
      <c r="I20" s="384"/>
      <c r="J20" s="384"/>
      <c r="K20" s="384"/>
      <c r="L20" s="385"/>
    </row>
    <row r="21" spans="3:12" ht="21" customHeight="1">
      <c r="C21" s="383"/>
      <c r="D21" s="384"/>
      <c r="E21" s="384"/>
      <c r="F21" s="384"/>
      <c r="G21" s="384"/>
      <c r="H21" s="384"/>
      <c r="I21" s="384"/>
      <c r="J21" s="384"/>
      <c r="K21" s="384"/>
      <c r="L21" s="385"/>
    </row>
    <row r="22" spans="3:12" ht="28.5" customHeight="1">
      <c r="C22" s="383"/>
      <c r="D22" s="384"/>
      <c r="E22" s="384"/>
      <c r="F22" s="384"/>
      <c r="G22" s="384"/>
      <c r="H22" s="384"/>
      <c r="I22" s="384"/>
      <c r="J22" s="384"/>
      <c r="K22" s="384"/>
      <c r="L22" s="385"/>
    </row>
    <row r="23" spans="3:12" ht="21.75" customHeight="1">
      <c r="C23" s="383"/>
      <c r="D23" s="384"/>
      <c r="E23" s="384"/>
      <c r="F23" s="384"/>
      <c r="G23" s="384"/>
      <c r="H23" s="384"/>
      <c r="I23" s="384"/>
      <c r="J23" s="384"/>
      <c r="K23" s="384"/>
      <c r="L23" s="385"/>
    </row>
    <row r="24" spans="3:12" ht="15.75">
      <c r="C24" s="383"/>
      <c r="D24" s="384"/>
      <c r="E24" s="384"/>
      <c r="F24" s="384"/>
      <c r="G24" s="384"/>
      <c r="H24" s="384"/>
      <c r="I24" s="384"/>
      <c r="J24" s="384"/>
      <c r="K24" s="384"/>
      <c r="L24" s="385"/>
    </row>
    <row r="25" spans="3:12" ht="23.25" customHeight="1" thickBot="1">
      <c r="C25" s="386"/>
      <c r="D25" s="387"/>
      <c r="E25" s="387"/>
      <c r="F25" s="387"/>
      <c r="G25" s="387"/>
      <c r="H25" s="387"/>
      <c r="I25" s="387"/>
      <c r="J25" s="387"/>
      <c r="K25" s="387"/>
      <c r="L25" s="388"/>
    </row>
    <row r="27" ht="11.25" customHeight="1"/>
    <row r="28" spans="3:4" ht="26.25">
      <c r="C28" s="28" t="s">
        <v>92</v>
      </c>
      <c r="D28" s="21"/>
    </row>
    <row r="29" spans="3:4" ht="15.75" customHeight="1">
      <c r="C29" s="28"/>
      <c r="D29" s="21"/>
    </row>
    <row r="30" spans="3:4" ht="19.5" thickBot="1">
      <c r="C30" s="4" t="s">
        <v>1</v>
      </c>
      <c r="D30" s="21"/>
    </row>
    <row r="31" spans="2:15" ht="19.5" thickBot="1">
      <c r="B31" s="326" t="s">
        <v>57</v>
      </c>
      <c r="C31" s="45" t="s">
        <v>348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</row>
    <row r="32" spans="2:15" ht="21.75" customHeight="1" thickBot="1">
      <c r="B32" s="326" t="s">
        <v>58</v>
      </c>
      <c r="C32" s="389" t="s">
        <v>341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1"/>
    </row>
    <row r="33" ht="15.75" thickBot="1"/>
    <row r="34" spans="2:3" ht="22.5" customHeight="1" thickBot="1">
      <c r="B34" s="20"/>
      <c r="C34" s="15" t="s">
        <v>45</v>
      </c>
    </row>
    <row r="35" spans="2:15" ht="18" customHeight="1" thickBot="1">
      <c r="B35" s="18"/>
      <c r="C35" s="15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3" ht="18.75" thickBot="1">
      <c r="B36" s="19"/>
      <c r="C36" s="15" t="s">
        <v>47</v>
      </c>
    </row>
    <row r="37" ht="19.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.75" customHeight="1"/>
    <row r="47" ht="14.25">
      <c r="B47" s="22"/>
    </row>
    <row r="48" spans="2:3" ht="15">
      <c r="B48" s="22"/>
      <c r="C48" s="29"/>
    </row>
    <row r="54" ht="14.25">
      <c r="C54" s="27"/>
    </row>
    <row r="55" ht="14.25">
      <c r="C55" s="27"/>
    </row>
    <row r="56" ht="14.25">
      <c r="C56" s="27"/>
    </row>
  </sheetData>
  <sheetProtection password="DF2F" sheet="1"/>
  <mergeCells count="14">
    <mergeCell ref="C18:L25"/>
    <mergeCell ref="C32:O32"/>
    <mergeCell ref="D11:G11"/>
    <mergeCell ref="D13:G13"/>
    <mergeCell ref="N8:P8"/>
    <mergeCell ref="M15:O15"/>
    <mergeCell ref="K7:N7"/>
    <mergeCell ref="K13:N13"/>
    <mergeCell ref="C1:P1"/>
    <mergeCell ref="D9:G9"/>
    <mergeCell ref="N3:P3"/>
    <mergeCell ref="D5:G5"/>
    <mergeCell ref="D7:G7"/>
    <mergeCell ref="D3:G3"/>
  </mergeCells>
  <printOptions/>
  <pageMargins left="0" right="0" top="0" bottom="0" header="0" footer="0"/>
  <pageSetup fitToHeight="0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25">
      <selection activeCell="D25" sqref="D25"/>
    </sheetView>
  </sheetViews>
  <sheetFormatPr defaultColWidth="11.421875" defaultRowHeight="15"/>
  <cols>
    <col min="1" max="1" width="9.8515625" style="0" customWidth="1"/>
    <col min="2" max="2" width="7.421875" style="0" customWidth="1"/>
    <col min="3" max="3" width="34.28125" style="0" customWidth="1"/>
    <col min="4" max="4" width="19.57421875" style="0" customWidth="1"/>
    <col min="5" max="5" width="13.140625" style="0" customWidth="1"/>
    <col min="6" max="6" width="12.00390625" style="0" customWidth="1"/>
    <col min="7" max="7" width="10.57421875" style="0" customWidth="1"/>
    <col min="8" max="8" width="12.421875" style="0" customWidth="1"/>
    <col min="9" max="9" width="7.57421875" style="0" customWidth="1"/>
    <col min="10" max="10" width="12.00390625" style="0" customWidth="1"/>
    <col min="11" max="11" width="17.28125" style="0" customWidth="1"/>
    <col min="12" max="12" width="26.7109375" style="0" customWidth="1"/>
    <col min="13" max="13" width="26.57421875" style="0" customWidth="1"/>
    <col min="14" max="14" width="17.00390625" style="0" customWidth="1"/>
    <col min="15" max="15" width="14.28125" style="0" customWidth="1"/>
    <col min="17" max="17" width="12.57421875" style="0" customWidth="1"/>
  </cols>
  <sheetData>
    <row r="1" spans="1:15" ht="28.5" customHeight="1">
      <c r="A1" s="419" t="s">
        <v>81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301"/>
      <c r="N1" s="301"/>
      <c r="O1" s="301"/>
    </row>
    <row r="2" spans="3:9" ht="12.75" customHeight="1">
      <c r="C2" s="244"/>
      <c r="D2" s="244"/>
      <c r="E2" s="244"/>
      <c r="F2" s="244"/>
      <c r="G2" s="244"/>
      <c r="H2" s="244"/>
      <c r="I2" s="244"/>
    </row>
    <row r="3" spans="1:15" ht="25.5" customHeight="1">
      <c r="A3" s="108"/>
      <c r="B3" s="108" t="s">
        <v>303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.75" customHeight="1" thickBo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3:13" ht="24.75" customHeight="1" thickBot="1">
      <c r="C5" s="251" t="s">
        <v>306</v>
      </c>
      <c r="D5" s="95"/>
      <c r="E5" s="251"/>
      <c r="F5" s="243"/>
      <c r="G5" s="243"/>
      <c r="H5" s="243"/>
      <c r="I5" s="243"/>
      <c r="J5" s="359" t="s">
        <v>101</v>
      </c>
      <c r="K5" s="359"/>
      <c r="L5" s="398"/>
      <c r="M5" s="246" t="s">
        <v>44</v>
      </c>
    </row>
    <row r="6" spans="3:13" ht="21" customHeight="1" thickBot="1">
      <c r="C6" s="251" t="s">
        <v>305</v>
      </c>
      <c r="D6" s="95"/>
      <c r="E6" s="251"/>
      <c r="F6" s="251"/>
      <c r="G6" s="251"/>
      <c r="H6" s="309" t="s">
        <v>335</v>
      </c>
      <c r="I6" s="251"/>
      <c r="J6" s="251"/>
      <c r="K6" s="251"/>
      <c r="L6" s="59"/>
      <c r="M6" s="59"/>
    </row>
    <row r="7" spans="3:12" ht="19.5" thickBot="1">
      <c r="C7" s="298" t="s">
        <v>344</v>
      </c>
      <c r="D7" s="95"/>
      <c r="E7" s="397" t="s">
        <v>312</v>
      </c>
      <c r="F7" s="359"/>
      <c r="G7" s="398"/>
      <c r="H7" s="302"/>
      <c r="I7" s="243"/>
      <c r="J7" s="4"/>
      <c r="K7" s="3"/>
      <c r="L7" s="3"/>
    </row>
    <row r="8" spans="3:12" ht="19.5" thickBot="1">
      <c r="C8" s="298" t="s">
        <v>307</v>
      </c>
      <c r="D8" s="102"/>
      <c r="E8" s="397" t="s">
        <v>313</v>
      </c>
      <c r="F8" s="359"/>
      <c r="G8" s="398"/>
      <c r="H8" s="302"/>
      <c r="I8" s="251"/>
      <c r="J8" s="4"/>
      <c r="K8" s="3"/>
      <c r="L8" s="3"/>
    </row>
    <row r="9" spans="3:8" ht="21" customHeight="1" thickBot="1">
      <c r="C9" s="298" t="s">
        <v>295</v>
      </c>
      <c r="D9" s="102"/>
      <c r="E9" s="413" t="s">
        <v>314</v>
      </c>
      <c r="F9" s="414"/>
      <c r="G9" s="415"/>
      <c r="H9" s="307"/>
    </row>
    <row r="10" spans="2:8" ht="38.25" customHeight="1" thickBot="1">
      <c r="B10" s="393" t="s">
        <v>311</v>
      </c>
      <c r="C10" s="394"/>
      <c r="D10" s="307"/>
      <c r="E10" s="416" t="s">
        <v>347</v>
      </c>
      <c r="F10" s="417"/>
      <c r="G10" s="418"/>
      <c r="H10" s="307"/>
    </row>
    <row r="11" spans="2:8" ht="56.25" customHeight="1" thickBot="1">
      <c r="B11" s="393" t="s">
        <v>334</v>
      </c>
      <c r="C11" s="394"/>
      <c r="D11" s="308"/>
      <c r="E11" s="416" t="s">
        <v>345</v>
      </c>
      <c r="F11" s="417"/>
      <c r="G11" s="418"/>
      <c r="H11" s="307"/>
    </row>
    <row r="12" spans="3:12" ht="21" customHeight="1" thickBot="1">
      <c r="C12" s="107"/>
      <c r="D12" s="107"/>
      <c r="E12" s="359" t="s">
        <v>315</v>
      </c>
      <c r="F12" s="359" t="s">
        <v>318</v>
      </c>
      <c r="G12" s="398"/>
      <c r="H12" s="302"/>
      <c r="I12" s="107"/>
      <c r="J12" s="107"/>
      <c r="K12" s="107"/>
      <c r="L12" s="107"/>
    </row>
    <row r="13" spans="3:12" ht="19.5" customHeight="1" thickBot="1">
      <c r="C13" s="107"/>
      <c r="D13" s="107"/>
      <c r="E13" s="359" t="s">
        <v>316</v>
      </c>
      <c r="F13" s="359"/>
      <c r="G13" s="398"/>
      <c r="H13" s="302"/>
      <c r="I13" s="107"/>
      <c r="J13" s="107"/>
      <c r="K13" s="107"/>
      <c r="L13" s="107"/>
    </row>
    <row r="14" spans="3:13" ht="25.5" customHeight="1">
      <c r="C14" s="243"/>
      <c r="D14" s="298"/>
      <c r="E14" s="298"/>
      <c r="F14" s="298"/>
      <c r="G14" s="298"/>
      <c r="H14" s="298"/>
      <c r="I14" s="298"/>
      <c r="J14" s="320" t="s">
        <v>308</v>
      </c>
      <c r="K14" s="320"/>
      <c r="L14" s="321"/>
      <c r="M14" s="322"/>
    </row>
    <row r="15" spans="3:13" ht="19.5" thickBot="1">
      <c r="C15" s="243"/>
      <c r="D15" s="243"/>
      <c r="E15" s="243"/>
      <c r="F15" s="243"/>
      <c r="G15" s="243"/>
      <c r="H15" s="243"/>
      <c r="I15" s="243"/>
      <c r="J15" s="320"/>
      <c r="K15" s="320"/>
      <c r="L15" s="323"/>
      <c r="M15" s="324"/>
    </row>
    <row r="16" spans="3:12" ht="16.5" customHeight="1" thickBot="1">
      <c r="C16" s="243"/>
      <c r="D16" s="243"/>
      <c r="E16" s="243"/>
      <c r="F16" s="243"/>
      <c r="G16" s="243"/>
      <c r="H16" s="243"/>
      <c r="I16" s="243"/>
      <c r="J16" s="243"/>
      <c r="K16" s="243"/>
      <c r="L16" s="243"/>
    </row>
    <row r="17" spans="9:13" ht="25.5" customHeight="1" thickBot="1">
      <c r="I17" s="359" t="s">
        <v>309</v>
      </c>
      <c r="J17" s="359"/>
      <c r="K17" s="359"/>
      <c r="L17" s="398"/>
      <c r="M17" s="135"/>
    </row>
    <row r="18" ht="15.75" thickBot="1"/>
    <row r="19" spans="3:13" ht="36.75" customHeight="1" thickBot="1">
      <c r="C19" s="316" t="s">
        <v>90</v>
      </c>
      <c r="D19" s="401"/>
      <c r="E19" s="402"/>
      <c r="F19" s="402"/>
      <c r="G19" s="403"/>
      <c r="J19" s="359" t="s">
        <v>24</v>
      </c>
      <c r="K19" s="398"/>
      <c r="L19" s="410"/>
      <c r="M19" s="411"/>
    </row>
    <row r="20" spans="3:11" ht="12.75" customHeight="1" thickBot="1">
      <c r="C20" s="318"/>
      <c r="D20" s="11"/>
      <c r="E20" s="11"/>
      <c r="F20" s="11"/>
      <c r="G20" s="11"/>
      <c r="K20" s="4"/>
    </row>
    <row r="21" spans="3:17" ht="36.75" customHeight="1" thickBot="1">
      <c r="C21" s="316" t="s">
        <v>0</v>
      </c>
      <c r="D21" s="401"/>
      <c r="E21" s="402"/>
      <c r="F21" s="402"/>
      <c r="G21" s="403"/>
      <c r="J21" s="359" t="s">
        <v>91</v>
      </c>
      <c r="K21" s="398"/>
      <c r="L21" s="426"/>
      <c r="M21" s="427"/>
      <c r="O21" s="251"/>
      <c r="P21" s="251"/>
      <c r="Q21" s="251"/>
    </row>
    <row r="22" spans="3:17" ht="23.25" customHeight="1" thickBot="1">
      <c r="C22" s="318"/>
      <c r="L22" s="395"/>
      <c r="M22" s="396"/>
      <c r="O22" s="251"/>
      <c r="P22" s="251"/>
      <c r="Q22" s="251"/>
    </row>
    <row r="23" spans="3:17" ht="39.75" customHeight="1" thickBot="1">
      <c r="C23" s="316" t="s">
        <v>1</v>
      </c>
      <c r="D23" s="317"/>
      <c r="L23" s="395"/>
      <c r="M23" s="396"/>
      <c r="O23" s="251"/>
      <c r="P23" s="251"/>
      <c r="Q23" s="251"/>
    </row>
    <row r="24" spans="3:17" ht="26.25" customHeight="1">
      <c r="C24" s="21"/>
      <c r="L24" s="395"/>
      <c r="M24" s="396"/>
      <c r="O24" s="107"/>
      <c r="P24" s="248"/>
      <c r="Q24" s="10"/>
    </row>
    <row r="25" spans="3:17" ht="17.25" customHeight="1" thickBot="1">
      <c r="C25" s="21"/>
      <c r="L25" s="399"/>
      <c r="M25" s="400"/>
      <c r="O25" s="359"/>
      <c r="P25" s="412"/>
      <c r="Q25" s="10"/>
    </row>
    <row r="26" spans="3:4" ht="19.5" thickBot="1">
      <c r="C26" s="4" t="s">
        <v>21</v>
      </c>
      <c r="D26" s="15"/>
    </row>
    <row r="27" spans="3:12" ht="23.25" customHeight="1">
      <c r="C27" s="380"/>
      <c r="D27" s="381"/>
      <c r="E27" s="381"/>
      <c r="F27" s="381"/>
      <c r="G27" s="381"/>
      <c r="H27" s="381"/>
      <c r="I27" s="381"/>
      <c r="J27" s="381"/>
      <c r="K27" s="381"/>
      <c r="L27" s="382"/>
    </row>
    <row r="28" spans="3:12" ht="18.75" customHeight="1">
      <c r="C28" s="383"/>
      <c r="D28" s="384"/>
      <c r="E28" s="384"/>
      <c r="F28" s="384"/>
      <c r="G28" s="384"/>
      <c r="H28" s="384"/>
      <c r="I28" s="384"/>
      <c r="J28" s="384"/>
      <c r="K28" s="384"/>
      <c r="L28" s="385"/>
    </row>
    <row r="29" spans="3:12" ht="21.75" customHeight="1">
      <c r="C29" s="383"/>
      <c r="D29" s="384"/>
      <c r="E29" s="384"/>
      <c r="F29" s="384"/>
      <c r="G29" s="384"/>
      <c r="H29" s="384"/>
      <c r="I29" s="384"/>
      <c r="J29" s="384"/>
      <c r="K29" s="384"/>
      <c r="L29" s="385"/>
    </row>
    <row r="30" spans="3:12" ht="22.5" customHeight="1">
      <c r="C30" s="383"/>
      <c r="D30" s="384"/>
      <c r="E30" s="384"/>
      <c r="F30" s="384"/>
      <c r="G30" s="384"/>
      <c r="H30" s="384"/>
      <c r="I30" s="384"/>
      <c r="J30" s="384"/>
      <c r="K30" s="384"/>
      <c r="L30" s="385"/>
    </row>
    <row r="31" spans="3:12" ht="24" customHeight="1">
      <c r="C31" s="383"/>
      <c r="D31" s="384"/>
      <c r="E31" s="384"/>
      <c r="F31" s="384"/>
      <c r="G31" s="384"/>
      <c r="H31" s="384"/>
      <c r="I31" s="384"/>
      <c r="J31" s="384"/>
      <c r="K31" s="384"/>
      <c r="L31" s="385"/>
    </row>
    <row r="32" spans="3:12" ht="20.25" customHeight="1">
      <c r="C32" s="383"/>
      <c r="D32" s="384"/>
      <c r="E32" s="384"/>
      <c r="F32" s="384"/>
      <c r="G32" s="384"/>
      <c r="H32" s="384"/>
      <c r="I32" s="384"/>
      <c r="J32" s="384"/>
      <c r="K32" s="384"/>
      <c r="L32" s="385"/>
    </row>
    <row r="33" spans="3:12" ht="21" customHeight="1">
      <c r="C33" s="383"/>
      <c r="D33" s="384"/>
      <c r="E33" s="384"/>
      <c r="F33" s="384"/>
      <c r="G33" s="384"/>
      <c r="H33" s="384"/>
      <c r="I33" s="384"/>
      <c r="J33" s="384"/>
      <c r="K33" s="384"/>
      <c r="L33" s="385"/>
    </row>
    <row r="34" spans="3:12" ht="26.25" customHeight="1">
      <c r="C34" s="383"/>
      <c r="D34" s="384"/>
      <c r="E34" s="384"/>
      <c r="F34" s="384"/>
      <c r="G34" s="384"/>
      <c r="H34" s="384"/>
      <c r="I34" s="384"/>
      <c r="J34" s="384"/>
      <c r="K34" s="384"/>
      <c r="L34" s="385"/>
    </row>
    <row r="35" spans="3:12" ht="22.5" customHeight="1" thickBot="1">
      <c r="C35" s="386"/>
      <c r="D35" s="387"/>
      <c r="E35" s="387"/>
      <c r="F35" s="387"/>
      <c r="G35" s="387"/>
      <c r="H35" s="387"/>
      <c r="I35" s="387"/>
      <c r="J35" s="387"/>
      <c r="K35" s="387"/>
      <c r="L35" s="388"/>
    </row>
    <row r="36" ht="15" customHeight="1"/>
    <row r="37" spans="3:12" ht="18.75" customHeight="1" thickBot="1">
      <c r="C37" s="4" t="s">
        <v>87</v>
      </c>
      <c r="D37" s="14"/>
      <c r="E37" s="14"/>
      <c r="F37" s="14"/>
      <c r="G37" s="14"/>
      <c r="H37" s="14"/>
      <c r="I37" s="14"/>
      <c r="J37" s="14"/>
      <c r="K37" s="14"/>
      <c r="L37" s="14"/>
    </row>
    <row r="38" spans="3:12" ht="19.5" customHeight="1">
      <c r="C38" s="380"/>
      <c r="D38" s="381"/>
      <c r="E38" s="381"/>
      <c r="F38" s="381"/>
      <c r="G38" s="381"/>
      <c r="H38" s="381"/>
      <c r="I38" s="381"/>
      <c r="J38" s="381"/>
      <c r="K38" s="381"/>
      <c r="L38" s="382"/>
    </row>
    <row r="39" spans="3:12" ht="19.5" customHeight="1">
      <c r="C39" s="383"/>
      <c r="D39" s="384"/>
      <c r="E39" s="384"/>
      <c r="F39" s="384"/>
      <c r="G39" s="384"/>
      <c r="H39" s="384"/>
      <c r="I39" s="384"/>
      <c r="J39" s="384"/>
      <c r="K39" s="384"/>
      <c r="L39" s="385"/>
    </row>
    <row r="40" spans="3:12" ht="19.5" customHeight="1">
      <c r="C40" s="383"/>
      <c r="D40" s="384"/>
      <c r="E40" s="384"/>
      <c r="F40" s="384"/>
      <c r="G40" s="384"/>
      <c r="H40" s="384"/>
      <c r="I40" s="384"/>
      <c r="J40" s="384"/>
      <c r="K40" s="384"/>
      <c r="L40" s="385"/>
    </row>
    <row r="41" spans="3:12" ht="19.5" customHeight="1">
      <c r="C41" s="383"/>
      <c r="D41" s="384"/>
      <c r="E41" s="384"/>
      <c r="F41" s="384"/>
      <c r="G41" s="384"/>
      <c r="H41" s="384"/>
      <c r="I41" s="384"/>
      <c r="J41" s="384"/>
      <c r="K41" s="384"/>
      <c r="L41" s="385"/>
    </row>
    <row r="42" spans="3:12" ht="19.5" customHeight="1">
      <c r="C42" s="383"/>
      <c r="D42" s="384"/>
      <c r="E42" s="384"/>
      <c r="F42" s="384"/>
      <c r="G42" s="384"/>
      <c r="H42" s="384"/>
      <c r="I42" s="384"/>
      <c r="J42" s="384"/>
      <c r="K42" s="384"/>
      <c r="L42" s="385"/>
    </row>
    <row r="43" spans="3:12" ht="19.5" customHeight="1">
      <c r="C43" s="383"/>
      <c r="D43" s="384"/>
      <c r="E43" s="384"/>
      <c r="F43" s="384"/>
      <c r="G43" s="384"/>
      <c r="H43" s="384"/>
      <c r="I43" s="384"/>
      <c r="J43" s="384"/>
      <c r="K43" s="384"/>
      <c r="L43" s="385"/>
    </row>
    <row r="44" spans="3:12" ht="19.5" customHeight="1">
      <c r="C44" s="383"/>
      <c r="D44" s="384"/>
      <c r="E44" s="384"/>
      <c r="F44" s="384"/>
      <c r="G44" s="384"/>
      <c r="H44" s="384"/>
      <c r="I44" s="384"/>
      <c r="J44" s="384"/>
      <c r="K44" s="384"/>
      <c r="L44" s="385"/>
    </row>
    <row r="45" spans="3:12" ht="19.5" customHeight="1">
      <c r="C45" s="383"/>
      <c r="D45" s="384"/>
      <c r="E45" s="384"/>
      <c r="F45" s="384"/>
      <c r="G45" s="384"/>
      <c r="H45" s="384"/>
      <c r="I45" s="384"/>
      <c r="J45" s="384"/>
      <c r="K45" s="384"/>
      <c r="L45" s="385"/>
    </row>
    <row r="46" spans="3:12" ht="19.5" customHeight="1" thickBot="1">
      <c r="C46" s="386"/>
      <c r="D46" s="387"/>
      <c r="E46" s="387"/>
      <c r="F46" s="387"/>
      <c r="G46" s="387"/>
      <c r="H46" s="387"/>
      <c r="I46" s="387"/>
      <c r="J46" s="387"/>
      <c r="K46" s="387"/>
      <c r="L46" s="388"/>
    </row>
    <row r="47" spans="3:12" ht="9.7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8" customHeight="1" thickBot="1">
      <c r="C48" s="4" t="s">
        <v>310</v>
      </c>
      <c r="D48" s="2"/>
      <c r="E48" s="2"/>
      <c r="F48" s="2"/>
      <c r="G48" s="2"/>
      <c r="H48" s="2"/>
      <c r="I48" s="2"/>
      <c r="J48" s="2"/>
      <c r="K48" s="2"/>
      <c r="L48" s="2"/>
    </row>
    <row r="49" spans="3:12" ht="23.25" customHeight="1">
      <c r="C49" s="380"/>
      <c r="D49" s="381"/>
      <c r="E49" s="381"/>
      <c r="F49" s="381"/>
      <c r="G49" s="381"/>
      <c r="H49" s="381"/>
      <c r="I49" s="381"/>
      <c r="J49" s="381"/>
      <c r="K49" s="381"/>
      <c r="L49" s="382"/>
    </row>
    <row r="50" spans="3:12" ht="18.75" customHeight="1">
      <c r="C50" s="383"/>
      <c r="D50" s="384"/>
      <c r="E50" s="384"/>
      <c r="F50" s="384"/>
      <c r="G50" s="384"/>
      <c r="H50" s="384"/>
      <c r="I50" s="384"/>
      <c r="J50" s="384"/>
      <c r="K50" s="384"/>
      <c r="L50" s="385"/>
    </row>
    <row r="51" spans="3:12" ht="21.75" customHeight="1">
      <c r="C51" s="383"/>
      <c r="D51" s="384"/>
      <c r="E51" s="384"/>
      <c r="F51" s="384"/>
      <c r="G51" s="384"/>
      <c r="H51" s="384"/>
      <c r="I51" s="384"/>
      <c r="J51" s="384"/>
      <c r="K51" s="384"/>
      <c r="L51" s="385"/>
    </row>
    <row r="52" spans="3:12" ht="22.5" customHeight="1">
      <c r="C52" s="383"/>
      <c r="D52" s="384"/>
      <c r="E52" s="384"/>
      <c r="F52" s="384"/>
      <c r="G52" s="384"/>
      <c r="H52" s="384"/>
      <c r="I52" s="384"/>
      <c r="J52" s="384"/>
      <c r="K52" s="384"/>
      <c r="L52" s="385"/>
    </row>
    <row r="53" spans="3:12" ht="24" customHeight="1">
      <c r="C53" s="383"/>
      <c r="D53" s="384"/>
      <c r="E53" s="384"/>
      <c r="F53" s="384"/>
      <c r="G53" s="384"/>
      <c r="H53" s="384"/>
      <c r="I53" s="384"/>
      <c r="J53" s="384"/>
      <c r="K53" s="384"/>
      <c r="L53" s="385"/>
    </row>
    <row r="54" spans="3:12" ht="20.25" customHeight="1">
      <c r="C54" s="383"/>
      <c r="D54" s="384"/>
      <c r="E54" s="384"/>
      <c r="F54" s="384"/>
      <c r="G54" s="384"/>
      <c r="H54" s="384"/>
      <c r="I54" s="384"/>
      <c r="J54" s="384"/>
      <c r="K54" s="384"/>
      <c r="L54" s="385"/>
    </row>
    <row r="55" spans="3:12" ht="21" customHeight="1" thickBot="1">
      <c r="C55" s="386"/>
      <c r="D55" s="387"/>
      <c r="E55" s="387"/>
      <c r="F55" s="387"/>
      <c r="G55" s="387"/>
      <c r="H55" s="387"/>
      <c r="I55" s="387"/>
      <c r="J55" s="387"/>
      <c r="K55" s="387"/>
      <c r="L55" s="388"/>
    </row>
    <row r="56" ht="12" customHeight="1"/>
    <row r="57" spans="3:12" ht="18.75" customHeight="1" thickBot="1">
      <c r="C57" s="4" t="s">
        <v>27</v>
      </c>
      <c r="D57" s="2"/>
      <c r="E57" s="2"/>
      <c r="F57" s="2"/>
      <c r="G57" s="2"/>
      <c r="H57" s="2"/>
      <c r="I57" s="2"/>
      <c r="J57" s="2"/>
      <c r="K57" s="2"/>
      <c r="L57" s="2"/>
    </row>
    <row r="58" spans="3:12" ht="39.75" customHeight="1" thickBot="1">
      <c r="C58" s="41" t="s">
        <v>56</v>
      </c>
      <c r="D58" s="43" t="s">
        <v>55</v>
      </c>
      <c r="E58" s="98"/>
      <c r="F58" s="43" t="s">
        <v>54</v>
      </c>
      <c r="G58" s="98"/>
      <c r="H58" s="44" t="s">
        <v>28</v>
      </c>
      <c r="I58" s="380"/>
      <c r="J58" s="381"/>
      <c r="K58" s="381"/>
      <c r="L58" s="382"/>
    </row>
    <row r="59" spans="3:12" ht="21" customHeight="1" thickBot="1">
      <c r="C59" s="42"/>
      <c r="D59" s="39"/>
      <c r="E59" s="39"/>
      <c r="F59" s="39"/>
      <c r="G59" s="39"/>
      <c r="H59" s="35"/>
      <c r="I59" s="386"/>
      <c r="J59" s="387"/>
      <c r="K59" s="387"/>
      <c r="L59" s="388"/>
    </row>
    <row r="60" spans="3:12" ht="23.25" customHeight="1" thickBot="1">
      <c r="C60" s="42" t="s">
        <v>29</v>
      </c>
      <c r="D60" s="422"/>
      <c r="E60" s="423"/>
      <c r="F60" s="35"/>
      <c r="G60" s="35"/>
      <c r="H60" s="35"/>
      <c r="I60" s="35"/>
      <c r="J60" s="35"/>
      <c r="K60" s="35"/>
      <c r="L60" s="36"/>
    </row>
    <row r="61" spans="3:12" ht="18.75" customHeight="1" thickBot="1">
      <c r="C61" s="42"/>
      <c r="D61" s="35"/>
      <c r="E61" s="35"/>
      <c r="F61" s="35"/>
      <c r="G61" s="35"/>
      <c r="H61" s="35"/>
      <c r="I61" s="35"/>
      <c r="J61" s="35"/>
      <c r="K61" s="35"/>
      <c r="L61" s="36"/>
    </row>
    <row r="62" spans="3:12" ht="20.25" customHeight="1" thickBot="1">
      <c r="C62" s="42" t="s">
        <v>30</v>
      </c>
      <c r="D62" s="401"/>
      <c r="E62" s="402"/>
      <c r="F62" s="403"/>
      <c r="G62" s="35"/>
      <c r="H62" s="35"/>
      <c r="I62" s="35"/>
      <c r="J62" s="35"/>
      <c r="K62" s="35"/>
      <c r="L62" s="36"/>
    </row>
    <row r="63" spans="3:12" ht="19.5" thickBot="1">
      <c r="C63" s="42"/>
      <c r="D63" s="35"/>
      <c r="E63" s="35"/>
      <c r="F63" s="35"/>
      <c r="G63" s="35"/>
      <c r="H63" s="35"/>
      <c r="I63" s="35"/>
      <c r="J63" s="35"/>
      <c r="K63" s="35"/>
      <c r="L63" s="36"/>
    </row>
    <row r="64" spans="3:12" ht="57" thickBot="1">
      <c r="C64" s="42" t="s">
        <v>31</v>
      </c>
      <c r="D64" s="424"/>
      <c r="E64" s="425"/>
      <c r="F64" s="35"/>
      <c r="G64" s="74" t="s">
        <v>89</v>
      </c>
      <c r="H64" s="420"/>
      <c r="I64" s="421"/>
      <c r="J64" s="35"/>
      <c r="K64" s="35"/>
      <c r="L64" s="36"/>
    </row>
    <row r="65" spans="3:12" ht="19.5" thickBot="1">
      <c r="C65" s="303"/>
      <c r="D65" s="37"/>
      <c r="E65" s="37"/>
      <c r="F65" s="37"/>
      <c r="G65" s="37"/>
      <c r="H65" s="37"/>
      <c r="I65" s="37"/>
      <c r="J65" s="37"/>
      <c r="K65" s="37"/>
      <c r="L65" s="38"/>
    </row>
    <row r="66" spans="3:12" ht="10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0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4" ht="26.25">
      <c r="C68" s="28" t="s">
        <v>92</v>
      </c>
      <c r="D68" s="21"/>
    </row>
    <row r="69" spans="3:4" ht="18.75">
      <c r="C69" s="4" t="s">
        <v>1</v>
      </c>
      <c r="D69" s="21"/>
    </row>
    <row r="70" spans="3:4" ht="15.75" customHeight="1" thickBot="1">
      <c r="C70" s="4"/>
      <c r="D70" s="21"/>
    </row>
    <row r="71" spans="2:12" ht="25.5" customHeight="1" thickBot="1">
      <c r="B71" s="326" t="s">
        <v>59</v>
      </c>
      <c r="C71" s="45" t="s">
        <v>88</v>
      </c>
      <c r="D71" s="46"/>
      <c r="E71" s="46"/>
      <c r="F71" s="46"/>
      <c r="G71" s="46"/>
      <c r="H71" s="46"/>
      <c r="I71" s="46"/>
      <c r="J71" s="46"/>
      <c r="K71" s="46"/>
      <c r="L71" s="47"/>
    </row>
    <row r="72" spans="2:12" ht="24.75" customHeight="1" thickBot="1">
      <c r="B72" s="326" t="s">
        <v>60</v>
      </c>
      <c r="C72" s="45" t="s">
        <v>93</v>
      </c>
      <c r="D72" s="46"/>
      <c r="E72" s="46"/>
      <c r="F72" s="46"/>
      <c r="G72" s="46"/>
      <c r="H72" s="46"/>
      <c r="I72" s="46"/>
      <c r="J72" s="46"/>
      <c r="K72" s="46"/>
      <c r="L72" s="47"/>
    </row>
    <row r="73" spans="2:12" ht="27" customHeight="1" thickBot="1">
      <c r="B73" s="326" t="s">
        <v>61</v>
      </c>
      <c r="C73" s="48" t="s">
        <v>238</v>
      </c>
      <c r="D73" s="49"/>
      <c r="E73" s="49"/>
      <c r="F73" s="49"/>
      <c r="G73" s="49"/>
      <c r="H73" s="49"/>
      <c r="I73" s="49"/>
      <c r="J73" s="49"/>
      <c r="K73" s="49"/>
      <c r="L73" s="50"/>
    </row>
    <row r="74" spans="2:12" ht="27" customHeight="1" thickBot="1">
      <c r="B74" s="326" t="s">
        <v>62</v>
      </c>
      <c r="C74" s="48" t="s">
        <v>319</v>
      </c>
      <c r="D74" s="49"/>
      <c r="E74" s="49"/>
      <c r="F74" s="49"/>
      <c r="G74" s="49"/>
      <c r="H74" s="49"/>
      <c r="I74" s="49"/>
      <c r="J74" s="49"/>
      <c r="K74" s="49"/>
      <c r="L74" s="50"/>
    </row>
    <row r="75" spans="2:12" ht="27" customHeight="1" thickBot="1">
      <c r="B75" s="326" t="s">
        <v>63</v>
      </c>
      <c r="C75" s="48" t="s">
        <v>316</v>
      </c>
      <c r="D75" s="49"/>
      <c r="E75" s="49"/>
      <c r="F75" s="49"/>
      <c r="G75" s="49"/>
      <c r="H75" s="49"/>
      <c r="I75" s="49"/>
      <c r="J75" s="49"/>
      <c r="K75" s="49"/>
      <c r="L75" s="50"/>
    </row>
    <row r="76" spans="2:12" ht="27" customHeight="1" thickBot="1">
      <c r="B76" s="326" t="s">
        <v>64</v>
      </c>
      <c r="C76" s="48" t="s">
        <v>320</v>
      </c>
      <c r="D76" s="49"/>
      <c r="E76" s="49"/>
      <c r="F76" s="49"/>
      <c r="G76" s="49"/>
      <c r="H76" s="49"/>
      <c r="I76" s="49"/>
      <c r="J76" s="49"/>
      <c r="K76" s="49"/>
      <c r="L76" s="50"/>
    </row>
    <row r="77" spans="2:12" ht="24" customHeight="1" thickBot="1">
      <c r="B77" s="326" t="s">
        <v>65</v>
      </c>
      <c r="C77" s="48" t="s">
        <v>77</v>
      </c>
      <c r="D77" s="49"/>
      <c r="E77" s="49"/>
      <c r="F77" s="49"/>
      <c r="G77" s="49"/>
      <c r="H77" s="49"/>
      <c r="I77" s="49"/>
      <c r="J77" s="49"/>
      <c r="K77" s="49"/>
      <c r="L77" s="50"/>
    </row>
    <row r="78" spans="2:12" ht="27.75" customHeight="1" thickBot="1">
      <c r="B78" s="326" t="s">
        <v>66</v>
      </c>
      <c r="C78" s="45" t="s">
        <v>94</v>
      </c>
      <c r="D78" s="46"/>
      <c r="E78" s="46"/>
      <c r="F78" s="46"/>
      <c r="G78" s="46"/>
      <c r="H78" s="46"/>
      <c r="I78" s="46"/>
      <c r="J78" s="46"/>
      <c r="K78" s="46"/>
      <c r="L78" s="47"/>
    </row>
    <row r="79" spans="2:12" ht="25.5" customHeight="1">
      <c r="B79" s="404" t="s">
        <v>239</v>
      </c>
      <c r="C79" s="406" t="s">
        <v>95</v>
      </c>
      <c r="D79" s="406"/>
      <c r="E79" s="406"/>
      <c r="F79" s="406"/>
      <c r="G79" s="406"/>
      <c r="H79" s="406"/>
      <c r="I79" s="406"/>
      <c r="J79" s="406"/>
      <c r="K79" s="406"/>
      <c r="L79" s="407"/>
    </row>
    <row r="80" spans="2:12" ht="15.75" customHeight="1" thickBot="1">
      <c r="B80" s="405"/>
      <c r="C80" s="408"/>
      <c r="D80" s="408"/>
      <c r="E80" s="408"/>
      <c r="F80" s="408"/>
      <c r="G80" s="408"/>
      <c r="H80" s="408"/>
      <c r="I80" s="408"/>
      <c r="J80" s="408"/>
      <c r="K80" s="408"/>
      <c r="L80" s="409"/>
    </row>
    <row r="81" ht="14.25" customHeight="1" thickBot="1">
      <c r="C81" s="29"/>
    </row>
    <row r="82" spans="2:3" ht="18.75" thickBot="1">
      <c r="B82" s="20"/>
      <c r="C82" s="15" t="s">
        <v>45</v>
      </c>
    </row>
    <row r="83" spans="2:3" ht="18.75" thickBot="1">
      <c r="B83" s="18"/>
      <c r="C83" s="15" t="s">
        <v>46</v>
      </c>
    </row>
    <row r="84" spans="2:3" ht="18.75" thickBot="1">
      <c r="B84" s="19"/>
      <c r="C84" s="15" t="s">
        <v>47</v>
      </c>
    </row>
    <row r="85" ht="15">
      <c r="C85" s="29"/>
    </row>
    <row r="86" ht="15">
      <c r="C86" s="29"/>
    </row>
    <row r="87" ht="15">
      <c r="C87" s="29"/>
    </row>
  </sheetData>
  <sheetProtection/>
  <mergeCells count="33">
    <mergeCell ref="J5:L5"/>
    <mergeCell ref="B11:C11"/>
    <mergeCell ref="E13:G13"/>
    <mergeCell ref="A1:L1"/>
    <mergeCell ref="I58:L59"/>
    <mergeCell ref="H64:I64"/>
    <mergeCell ref="D60:E60"/>
    <mergeCell ref="D64:E64"/>
    <mergeCell ref="C38:L46"/>
    <mergeCell ref="L21:M21"/>
    <mergeCell ref="O25:P25"/>
    <mergeCell ref="E9:G9"/>
    <mergeCell ref="J19:K19"/>
    <mergeCell ref="E8:G8"/>
    <mergeCell ref="J21:K21"/>
    <mergeCell ref="I17:L17"/>
    <mergeCell ref="E10:G10"/>
    <mergeCell ref="E11:G11"/>
    <mergeCell ref="B79:B80"/>
    <mergeCell ref="C79:L80"/>
    <mergeCell ref="C49:L55"/>
    <mergeCell ref="L19:M19"/>
    <mergeCell ref="L24:M24"/>
    <mergeCell ref="E12:G12"/>
    <mergeCell ref="D62:F62"/>
    <mergeCell ref="C27:L35"/>
    <mergeCell ref="B10:C10"/>
    <mergeCell ref="L23:M23"/>
    <mergeCell ref="E7:G7"/>
    <mergeCell ref="L22:M22"/>
    <mergeCell ref="L25:M25"/>
    <mergeCell ref="D19:G19"/>
    <mergeCell ref="D21:G21"/>
  </mergeCells>
  <printOptions/>
  <pageMargins left="0" right="0" top="0" bottom="0" header="0" footer="0"/>
  <pageSetup fitToHeight="0" horizontalDpi="600" verticalDpi="600" orientation="portrait" paperSize="9" scale="4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zoomScalePageLayoutView="0" workbookViewId="0" topLeftCell="A40">
      <selection activeCell="D51" sqref="D51:F51"/>
    </sheetView>
  </sheetViews>
  <sheetFormatPr defaultColWidth="11.421875" defaultRowHeight="15"/>
  <cols>
    <col min="3" max="3" width="27.57421875" style="0" customWidth="1"/>
    <col min="4" max="4" width="15.57421875" style="0" customWidth="1"/>
    <col min="5" max="5" width="12.7109375" style="0" customWidth="1"/>
    <col min="6" max="6" width="9.8515625" style="0" customWidth="1"/>
    <col min="7" max="7" width="18.28125" style="0" customWidth="1"/>
    <col min="8" max="8" width="15.8515625" style="0" customWidth="1"/>
    <col min="9" max="9" width="12.8515625" style="0" customWidth="1"/>
  </cols>
  <sheetData>
    <row r="1" spans="3:8" ht="28.5">
      <c r="C1" s="466" t="s">
        <v>80</v>
      </c>
      <c r="D1" s="466"/>
      <c r="E1" s="466"/>
      <c r="F1" s="466"/>
      <c r="G1" s="466"/>
      <c r="H1" s="466"/>
    </row>
    <row r="2" spans="3:8" ht="29.25" thickBot="1">
      <c r="C2" s="105"/>
      <c r="D2" s="105"/>
      <c r="E2" s="105"/>
      <c r="F2" s="105"/>
      <c r="G2" s="105"/>
      <c r="H2" s="105"/>
    </row>
    <row r="3" spans="3:8" ht="24" customHeight="1" thickBot="1">
      <c r="C3" s="127" t="s">
        <v>172</v>
      </c>
      <c r="D3" s="451">
        <f>+G18+G23+G28+G33+G36+G45+G50+G52</f>
        <v>0</v>
      </c>
      <c r="E3" s="452"/>
      <c r="F3" s="453" t="s">
        <v>173</v>
      </c>
      <c r="G3" s="454"/>
      <c r="H3" s="126">
        <f>+G55</f>
        <v>0</v>
      </c>
    </row>
    <row r="4" spans="3:8" ht="15.75" thickBot="1">
      <c r="C4" s="5"/>
      <c r="D4" s="5"/>
      <c r="E4" s="5"/>
      <c r="F4" s="5"/>
      <c r="G4" s="5"/>
      <c r="H4" s="5"/>
    </row>
    <row r="5" spans="3:8" ht="19.5" thickBot="1">
      <c r="C5" s="467" t="s">
        <v>144</v>
      </c>
      <c r="D5" s="468"/>
      <c r="E5" s="464" t="s">
        <v>145</v>
      </c>
      <c r="F5" s="465"/>
      <c r="G5" s="464" t="s">
        <v>146</v>
      </c>
      <c r="H5" s="465"/>
    </row>
    <row r="6" spans="3:8" ht="20.25" customHeight="1">
      <c r="C6" s="121" t="s">
        <v>147</v>
      </c>
      <c r="D6" s="137"/>
      <c r="E6" s="460">
        <f>+G23</f>
        <v>0</v>
      </c>
      <c r="F6" s="469"/>
      <c r="G6" s="460">
        <f>IF(AND(D6&lt;&gt;0,E6&lt;&gt;0),E6/D6,0)</f>
        <v>0</v>
      </c>
      <c r="H6" s="461"/>
    </row>
    <row r="7" spans="3:8" ht="18" customHeight="1">
      <c r="C7" s="119" t="s">
        <v>149</v>
      </c>
      <c r="D7" s="138"/>
      <c r="E7" s="460">
        <f>+G28</f>
        <v>0</v>
      </c>
      <c r="F7" s="469"/>
      <c r="G7" s="460">
        <f>IF(AND(D7&lt;&gt;0,E7&lt;&gt;0),E7/D7,0)</f>
        <v>0</v>
      </c>
      <c r="H7" s="461"/>
    </row>
    <row r="8" spans="3:8" ht="18.75" customHeight="1" thickBot="1">
      <c r="C8" s="120" t="s">
        <v>148</v>
      </c>
      <c r="D8" s="139"/>
      <c r="E8" s="462">
        <f>+G33</f>
        <v>0</v>
      </c>
      <c r="F8" s="470"/>
      <c r="G8" s="462">
        <f>IF(AND(D8&lt;&gt;0,E8&lt;&gt;0),E8/D8,0)</f>
        <v>0</v>
      </c>
      <c r="H8" s="463"/>
    </row>
    <row r="9" spans="3:8" ht="22.5" customHeight="1" thickBot="1">
      <c r="C9" s="125" t="s">
        <v>11</v>
      </c>
      <c r="D9" s="106">
        <f>+D6+D7+D8</f>
        <v>0</v>
      </c>
      <c r="E9" s="458">
        <f>+E6+E7+E8</f>
        <v>0</v>
      </c>
      <c r="F9" s="459"/>
      <c r="G9" s="458">
        <f>IF(AND(D9&lt;&gt;0,E9&lt;&gt;0),E9/D9,0)</f>
        <v>0</v>
      </c>
      <c r="H9" s="459"/>
    </row>
    <row r="10" ht="22.5" customHeight="1" thickBot="1">
      <c r="L10" s="11"/>
    </row>
    <row r="11" spans="3:7" ht="26.25" customHeight="1" thickBot="1">
      <c r="C11" s="125" t="s">
        <v>150</v>
      </c>
      <c r="D11" s="455" t="s">
        <v>151</v>
      </c>
      <c r="E11" s="456"/>
      <c r="F11" s="457"/>
      <c r="G11" s="125" t="s">
        <v>145</v>
      </c>
    </row>
    <row r="12" spans="3:7" ht="18.75" customHeight="1" thickBot="1">
      <c r="C12" s="437" t="s">
        <v>167</v>
      </c>
      <c r="D12" s="434" t="s">
        <v>152</v>
      </c>
      <c r="E12" s="435"/>
      <c r="F12" s="436"/>
      <c r="G12" s="140"/>
    </row>
    <row r="13" spans="3:7" ht="21" customHeight="1" thickBot="1">
      <c r="C13" s="438"/>
      <c r="D13" s="434" t="s">
        <v>18</v>
      </c>
      <c r="E13" s="435"/>
      <c r="F13" s="436"/>
      <c r="G13" s="140"/>
    </row>
    <row r="14" spans="3:7" ht="21" customHeight="1" thickBot="1">
      <c r="C14" s="438"/>
      <c r="D14" s="434" t="s">
        <v>17</v>
      </c>
      <c r="E14" s="435"/>
      <c r="F14" s="436"/>
      <c r="G14" s="140"/>
    </row>
    <row r="15" spans="3:7" ht="21" customHeight="1" thickBot="1">
      <c r="C15" s="438"/>
      <c r="D15" s="434" t="s">
        <v>20</v>
      </c>
      <c r="E15" s="435"/>
      <c r="F15" s="436"/>
      <c r="G15" s="140"/>
    </row>
    <row r="16" spans="3:11" ht="21.75" customHeight="1" thickBot="1">
      <c r="C16" s="438"/>
      <c r="D16" s="434" t="s">
        <v>153</v>
      </c>
      <c r="E16" s="435"/>
      <c r="F16" s="436"/>
      <c r="G16" s="140"/>
      <c r="K16" s="11"/>
    </row>
    <row r="17" spans="3:11" ht="21.75" customHeight="1" thickBot="1">
      <c r="C17" s="438"/>
      <c r="D17" s="434"/>
      <c r="E17" s="435"/>
      <c r="F17" s="436"/>
      <c r="G17" s="140"/>
      <c r="K17" s="11"/>
    </row>
    <row r="18" spans="3:7" ht="19.5" customHeight="1" thickBot="1">
      <c r="C18" s="439"/>
      <c r="D18" s="442"/>
      <c r="E18" s="443"/>
      <c r="F18" s="444"/>
      <c r="G18" s="122">
        <f>SUM(G12:G17)</f>
        <v>0</v>
      </c>
    </row>
    <row r="19" spans="3:7" ht="20.25" customHeight="1" thickBot="1">
      <c r="C19" s="437" t="s">
        <v>147</v>
      </c>
      <c r="D19" s="434" t="s">
        <v>154</v>
      </c>
      <c r="E19" s="435"/>
      <c r="F19" s="436"/>
      <c r="G19" s="140"/>
    </row>
    <row r="20" spans="3:7" ht="21" customHeight="1" thickBot="1">
      <c r="C20" s="438"/>
      <c r="D20" s="434" t="s">
        <v>155</v>
      </c>
      <c r="E20" s="435"/>
      <c r="F20" s="436"/>
      <c r="G20" s="140"/>
    </row>
    <row r="21" spans="3:7" ht="19.5" customHeight="1" thickBot="1">
      <c r="C21" s="438"/>
      <c r="D21" s="434" t="s">
        <v>156</v>
      </c>
      <c r="E21" s="435"/>
      <c r="F21" s="436"/>
      <c r="G21" s="140"/>
    </row>
    <row r="22" spans="3:7" ht="19.5" customHeight="1" thickBot="1">
      <c r="C22" s="438"/>
      <c r="D22" s="434"/>
      <c r="E22" s="435"/>
      <c r="F22" s="436"/>
      <c r="G22" s="140"/>
    </row>
    <row r="23" spans="3:7" ht="19.5" customHeight="1" thickBot="1">
      <c r="C23" s="439"/>
      <c r="D23" s="428"/>
      <c r="E23" s="429"/>
      <c r="F23" s="430"/>
      <c r="G23" s="123">
        <f>SUM(G19:G22)</f>
        <v>0</v>
      </c>
    </row>
    <row r="24" spans="3:7" ht="25.5" customHeight="1" thickBot="1">
      <c r="C24" s="437" t="s">
        <v>149</v>
      </c>
      <c r="D24" s="434" t="s">
        <v>154</v>
      </c>
      <c r="E24" s="435"/>
      <c r="F24" s="436"/>
      <c r="G24" s="140"/>
    </row>
    <row r="25" spans="3:7" ht="23.25" customHeight="1" thickBot="1">
      <c r="C25" s="438"/>
      <c r="D25" s="434" t="s">
        <v>155</v>
      </c>
      <c r="E25" s="435"/>
      <c r="F25" s="436"/>
      <c r="G25" s="140"/>
    </row>
    <row r="26" spans="3:7" ht="23.25" customHeight="1" thickBot="1">
      <c r="C26" s="438"/>
      <c r="D26" s="434" t="s">
        <v>156</v>
      </c>
      <c r="E26" s="435"/>
      <c r="F26" s="436"/>
      <c r="G26" s="140"/>
    </row>
    <row r="27" spans="3:7" ht="23.25" customHeight="1" thickBot="1">
      <c r="C27" s="438"/>
      <c r="D27" s="434"/>
      <c r="E27" s="435"/>
      <c r="F27" s="436"/>
      <c r="G27" s="140"/>
    </row>
    <row r="28" spans="3:7" ht="21.75" customHeight="1" thickBot="1">
      <c r="C28" s="439"/>
      <c r="D28" s="428"/>
      <c r="E28" s="429"/>
      <c r="F28" s="430"/>
      <c r="G28" s="123">
        <f>SUM(G24:G27)</f>
        <v>0</v>
      </c>
    </row>
    <row r="29" spans="3:7" ht="25.5" customHeight="1" thickBot="1">
      <c r="C29" s="437" t="s">
        <v>148</v>
      </c>
      <c r="D29" s="434" t="s">
        <v>154</v>
      </c>
      <c r="E29" s="435"/>
      <c r="F29" s="436"/>
      <c r="G29" s="140"/>
    </row>
    <row r="30" spans="3:7" ht="24" customHeight="1" thickBot="1">
      <c r="C30" s="438"/>
      <c r="D30" s="434" t="s">
        <v>155</v>
      </c>
      <c r="E30" s="435"/>
      <c r="F30" s="436"/>
      <c r="G30" s="140"/>
    </row>
    <row r="31" spans="3:7" ht="15" customHeight="1" thickBot="1">
      <c r="C31" s="438"/>
      <c r="D31" s="434" t="s">
        <v>156</v>
      </c>
      <c r="E31" s="435"/>
      <c r="F31" s="436"/>
      <c r="G31" s="140"/>
    </row>
    <row r="32" spans="3:7" ht="21" customHeight="1" thickBot="1">
      <c r="C32" s="438"/>
      <c r="D32" s="434"/>
      <c r="E32" s="435"/>
      <c r="F32" s="436"/>
      <c r="G32" s="140"/>
    </row>
    <row r="33" spans="3:7" ht="24.75" customHeight="1" thickBot="1">
      <c r="C33" s="439"/>
      <c r="D33" s="445"/>
      <c r="E33" s="446"/>
      <c r="F33" s="447"/>
      <c r="G33" s="124">
        <f>SUM(G29:G32)</f>
        <v>0</v>
      </c>
    </row>
    <row r="34" spans="3:7" ht="18" customHeight="1" thickBot="1">
      <c r="C34" s="437" t="s">
        <v>168</v>
      </c>
      <c r="D34" s="431" t="s">
        <v>157</v>
      </c>
      <c r="E34" s="432"/>
      <c r="F34" s="433"/>
      <c r="G34" s="140"/>
    </row>
    <row r="35" spans="3:7" ht="18" customHeight="1" thickBot="1">
      <c r="C35" s="438"/>
      <c r="D35" s="434"/>
      <c r="E35" s="435"/>
      <c r="F35" s="436"/>
      <c r="G35" s="140"/>
    </row>
    <row r="36" spans="3:7" ht="19.5" customHeight="1" thickBot="1">
      <c r="C36" s="439"/>
      <c r="D36" s="428"/>
      <c r="E36" s="429"/>
      <c r="F36" s="430"/>
      <c r="G36" s="123">
        <f>SUM(G34:G35)</f>
        <v>0</v>
      </c>
    </row>
    <row r="37" spans="3:7" ht="19.5" customHeight="1" thickBot="1">
      <c r="C37" s="437" t="s">
        <v>16</v>
      </c>
      <c r="D37" s="434" t="s">
        <v>19</v>
      </c>
      <c r="E37" s="435"/>
      <c r="F37" s="436"/>
      <c r="G37" s="140"/>
    </row>
    <row r="38" spans="3:7" ht="19.5" customHeight="1" thickBot="1">
      <c r="C38" s="438"/>
      <c r="D38" s="434" t="s">
        <v>158</v>
      </c>
      <c r="E38" s="435"/>
      <c r="F38" s="436"/>
      <c r="G38" s="140"/>
    </row>
    <row r="39" spans="3:7" ht="18.75" customHeight="1" thickBot="1">
      <c r="C39" s="438"/>
      <c r="D39" s="434" t="s">
        <v>159</v>
      </c>
      <c r="E39" s="435"/>
      <c r="F39" s="436"/>
      <c r="G39" s="140"/>
    </row>
    <row r="40" spans="3:7" ht="21.75" customHeight="1" thickBot="1">
      <c r="C40" s="438"/>
      <c r="D40" s="434" t="s">
        <v>160</v>
      </c>
      <c r="E40" s="435"/>
      <c r="F40" s="436"/>
      <c r="G40" s="140"/>
    </row>
    <row r="41" spans="3:7" ht="18" customHeight="1" thickBot="1">
      <c r="C41" s="438"/>
      <c r="D41" s="434" t="s">
        <v>161</v>
      </c>
      <c r="E41" s="435"/>
      <c r="F41" s="436"/>
      <c r="G41" s="140"/>
    </row>
    <row r="42" spans="3:7" ht="21" customHeight="1" thickBot="1">
      <c r="C42" s="438"/>
      <c r="D42" s="434" t="s">
        <v>162</v>
      </c>
      <c r="E42" s="435"/>
      <c r="F42" s="436"/>
      <c r="G42" s="140"/>
    </row>
    <row r="43" spans="3:7" ht="21" customHeight="1" thickBot="1">
      <c r="C43" s="438"/>
      <c r="D43" s="434" t="s">
        <v>163</v>
      </c>
      <c r="E43" s="435"/>
      <c r="F43" s="436"/>
      <c r="G43" s="140"/>
    </row>
    <row r="44" spans="3:7" ht="21" customHeight="1" thickBot="1">
      <c r="C44" s="438"/>
      <c r="D44" s="431"/>
      <c r="E44" s="432"/>
      <c r="F44" s="433"/>
      <c r="G44" s="140"/>
    </row>
    <row r="45" spans="3:7" ht="19.5" customHeight="1" thickBot="1">
      <c r="C45" s="439"/>
      <c r="D45" s="428"/>
      <c r="E45" s="429"/>
      <c r="F45" s="430"/>
      <c r="G45" s="123">
        <f>SUM(G37:G44)</f>
        <v>0</v>
      </c>
    </row>
    <row r="46" spans="3:7" ht="20.25" customHeight="1" thickBot="1">
      <c r="C46" s="437" t="s">
        <v>169</v>
      </c>
      <c r="D46" s="367" t="s">
        <v>164</v>
      </c>
      <c r="E46" s="368"/>
      <c r="F46" s="368"/>
      <c r="G46" s="140"/>
    </row>
    <row r="47" spans="3:7" ht="21" customHeight="1" thickBot="1">
      <c r="C47" s="438"/>
      <c r="D47" s="434" t="s">
        <v>165</v>
      </c>
      <c r="E47" s="435"/>
      <c r="F47" s="435"/>
      <c r="G47" s="140"/>
    </row>
    <row r="48" spans="3:7" ht="18.75" customHeight="1" thickBot="1">
      <c r="C48" s="438"/>
      <c r="D48" s="434" t="s">
        <v>174</v>
      </c>
      <c r="E48" s="435"/>
      <c r="F48" s="435"/>
      <c r="G48" s="140"/>
    </row>
    <row r="49" spans="3:7" ht="18.75" customHeight="1" thickBot="1">
      <c r="C49" s="438"/>
      <c r="D49" s="431"/>
      <c r="E49" s="432"/>
      <c r="F49" s="433"/>
      <c r="G49" s="140"/>
    </row>
    <row r="50" spans="3:7" ht="18.75" customHeight="1" thickBot="1">
      <c r="C50" s="438"/>
      <c r="D50" s="428"/>
      <c r="E50" s="429"/>
      <c r="F50" s="429"/>
      <c r="G50" s="123">
        <f>SUM(G46:G49)</f>
        <v>0</v>
      </c>
    </row>
    <row r="51" spans="3:7" ht="18.75" customHeight="1" thickBot="1">
      <c r="C51" s="440" t="s">
        <v>166</v>
      </c>
      <c r="D51" s="434"/>
      <c r="E51" s="435"/>
      <c r="F51" s="436"/>
      <c r="G51" s="140"/>
    </row>
    <row r="52" spans="3:7" ht="21.75" customHeight="1" thickBot="1">
      <c r="C52" s="441"/>
      <c r="D52" s="428"/>
      <c r="E52" s="429"/>
      <c r="F52" s="429"/>
      <c r="G52" s="123">
        <f>SUM(G51)</f>
        <v>0</v>
      </c>
    </row>
    <row r="53" spans="3:7" ht="21.75" customHeight="1" thickBot="1">
      <c r="C53" s="437" t="s">
        <v>170</v>
      </c>
      <c r="D53" s="448" t="s">
        <v>171</v>
      </c>
      <c r="E53" s="449"/>
      <c r="F53" s="450"/>
      <c r="G53" s="140"/>
    </row>
    <row r="54" spans="3:7" ht="21.75" customHeight="1" thickBot="1">
      <c r="C54" s="438"/>
      <c r="D54" s="141"/>
      <c r="E54" s="142"/>
      <c r="F54" s="143"/>
      <c r="G54" s="140"/>
    </row>
    <row r="55" spans="3:7" ht="21.75" customHeight="1" thickBot="1">
      <c r="C55" s="439"/>
      <c r="D55" s="428"/>
      <c r="E55" s="429"/>
      <c r="F55" s="430"/>
      <c r="G55" s="123">
        <f>SUM(G53:G54)</f>
        <v>0</v>
      </c>
    </row>
    <row r="56" ht="23.25" customHeight="1"/>
    <row r="57" spans="3:4" ht="26.25">
      <c r="C57" s="28" t="s">
        <v>92</v>
      </c>
      <c r="D57" s="28"/>
    </row>
    <row r="58" spans="3:4" ht="18.75">
      <c r="C58" s="4" t="s">
        <v>1</v>
      </c>
      <c r="D58" s="4"/>
    </row>
    <row r="59" ht="15.75" thickBot="1"/>
    <row r="60" spans="2:8" ht="27.75" customHeight="1" thickBot="1">
      <c r="B60" s="327" t="s">
        <v>67</v>
      </c>
      <c r="C60" s="61" t="s">
        <v>69</v>
      </c>
      <c r="D60" s="45"/>
      <c r="E60" s="46"/>
      <c r="F60" s="46"/>
      <c r="G60" s="46"/>
      <c r="H60" s="47"/>
    </row>
    <row r="61" spans="2:8" ht="24.75" customHeight="1" thickBot="1">
      <c r="B61" s="327" t="s">
        <v>68</v>
      </c>
      <c r="C61" s="61" t="s">
        <v>98</v>
      </c>
      <c r="D61" s="45"/>
      <c r="E61" s="46"/>
      <c r="F61" s="46"/>
      <c r="G61" s="46"/>
      <c r="H61" s="47"/>
    </row>
    <row r="63" ht="15.75" thickBot="1"/>
    <row r="64" spans="2:3" ht="18.75" thickBot="1">
      <c r="B64" s="20"/>
      <c r="C64" s="15" t="s">
        <v>45</v>
      </c>
    </row>
    <row r="65" spans="2:3" ht="18.75" thickBot="1">
      <c r="B65" s="18"/>
      <c r="C65" s="15" t="s">
        <v>46</v>
      </c>
    </row>
    <row r="66" spans="2:3" ht="18.75" thickBot="1">
      <c r="B66" s="19"/>
      <c r="C66" s="15" t="s">
        <v>47</v>
      </c>
    </row>
  </sheetData>
  <sheetProtection password="DF2F" sheet="1"/>
  <mergeCells count="67">
    <mergeCell ref="G7:H7"/>
    <mergeCell ref="G8:H8"/>
    <mergeCell ref="G9:H9"/>
    <mergeCell ref="G5:H5"/>
    <mergeCell ref="C1:H1"/>
    <mergeCell ref="E5:F5"/>
    <mergeCell ref="C5:D5"/>
    <mergeCell ref="E6:F6"/>
    <mergeCell ref="E7:F7"/>
    <mergeCell ref="E8:F8"/>
    <mergeCell ref="D52:F52"/>
    <mergeCell ref="D49:F49"/>
    <mergeCell ref="C53:C55"/>
    <mergeCell ref="D53:F53"/>
    <mergeCell ref="D55:F55"/>
    <mergeCell ref="D3:E3"/>
    <mergeCell ref="F3:G3"/>
    <mergeCell ref="D11:F11"/>
    <mergeCell ref="E9:F9"/>
    <mergeCell ref="G6:H6"/>
    <mergeCell ref="C29:C33"/>
    <mergeCell ref="C24:C28"/>
    <mergeCell ref="C19:C23"/>
    <mergeCell ref="C12:C18"/>
    <mergeCell ref="D13:F13"/>
    <mergeCell ref="D12:F12"/>
    <mergeCell ref="D19:F19"/>
    <mergeCell ref="D14:F14"/>
    <mergeCell ref="D31:F31"/>
    <mergeCell ref="D30:F30"/>
    <mergeCell ref="D28:F28"/>
    <mergeCell ref="D26:F26"/>
    <mergeCell ref="D17:F17"/>
    <mergeCell ref="D22:F22"/>
    <mergeCell ref="D33:F33"/>
    <mergeCell ref="D20:F20"/>
    <mergeCell ref="D25:F25"/>
    <mergeCell ref="D40:F40"/>
    <mergeCell ref="D18:F18"/>
    <mergeCell ref="D16:F16"/>
    <mergeCell ref="D15:F15"/>
    <mergeCell ref="D32:F32"/>
    <mergeCell ref="D27:F27"/>
    <mergeCell ref="D24:F24"/>
    <mergeCell ref="D23:F23"/>
    <mergeCell ref="D21:F21"/>
    <mergeCell ref="D29:F29"/>
    <mergeCell ref="D39:F39"/>
    <mergeCell ref="D38:F38"/>
    <mergeCell ref="D37:F37"/>
    <mergeCell ref="D50:F50"/>
    <mergeCell ref="D48:F48"/>
    <mergeCell ref="D47:F47"/>
    <mergeCell ref="D46:F46"/>
    <mergeCell ref="D45:F45"/>
    <mergeCell ref="D43:F43"/>
    <mergeCell ref="D41:F41"/>
    <mergeCell ref="D36:F36"/>
    <mergeCell ref="D34:F34"/>
    <mergeCell ref="D51:F51"/>
    <mergeCell ref="C46:C50"/>
    <mergeCell ref="C37:C45"/>
    <mergeCell ref="C34:C36"/>
    <mergeCell ref="D35:F35"/>
    <mergeCell ref="D44:F44"/>
    <mergeCell ref="C51:C52"/>
    <mergeCell ref="D42:F42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zoomScalePageLayoutView="0" workbookViewId="0" topLeftCell="A4">
      <selection activeCell="D37" sqref="D37"/>
    </sheetView>
  </sheetViews>
  <sheetFormatPr defaultColWidth="11.421875" defaultRowHeight="15"/>
  <cols>
    <col min="2" max="2" width="6.57421875" style="0" customWidth="1"/>
    <col min="3" max="3" width="24.57421875" style="0" customWidth="1"/>
    <col min="4" max="4" width="30.28125" style="0" customWidth="1"/>
    <col min="5" max="5" width="15.140625" style="0" customWidth="1"/>
    <col min="6" max="6" width="26.00390625" style="0" customWidth="1"/>
    <col min="7" max="7" width="20.28125" style="0" customWidth="1"/>
    <col min="8" max="8" width="18.28125" style="0" customWidth="1"/>
    <col min="9" max="9" width="13.7109375" style="0" customWidth="1"/>
  </cols>
  <sheetData>
    <row r="1" spans="3:8" ht="28.5">
      <c r="C1" s="374" t="s">
        <v>79</v>
      </c>
      <c r="D1" s="374"/>
      <c r="E1" s="374"/>
      <c r="F1" s="374"/>
      <c r="G1" s="374"/>
      <c r="H1" s="374"/>
    </row>
    <row r="2" spans="3:8" ht="8.25" customHeight="1" thickBot="1">
      <c r="C2" s="7"/>
      <c r="D2" s="7"/>
      <c r="E2" s="7"/>
      <c r="F2" s="7"/>
      <c r="G2" s="7"/>
      <c r="H2" s="7"/>
    </row>
    <row r="3" spans="3:8" ht="19.5" thickBot="1">
      <c r="C3" s="257"/>
      <c r="D3" s="258" t="s">
        <v>23</v>
      </c>
      <c r="E3" s="95"/>
      <c r="F3" s="258"/>
      <c r="G3" s="258" t="s">
        <v>22</v>
      </c>
      <c r="H3" s="95"/>
    </row>
    <row r="4" spans="3:8" ht="19.5" thickBot="1">
      <c r="C4" s="259"/>
      <c r="D4" s="255" t="s">
        <v>72</v>
      </c>
      <c r="E4" s="255"/>
      <c r="F4" s="255"/>
      <c r="G4" s="255"/>
      <c r="H4" s="256"/>
    </row>
    <row r="5" spans="3:8" ht="11.25" customHeight="1" thickBot="1">
      <c r="C5" s="103"/>
      <c r="D5" s="103"/>
      <c r="E5" s="103"/>
      <c r="F5" s="103"/>
      <c r="G5" s="103"/>
      <c r="H5" s="103"/>
    </row>
    <row r="6" spans="3:8" ht="19.5" thickBot="1">
      <c r="C6" s="359" t="s">
        <v>106</v>
      </c>
      <c r="D6" s="359"/>
      <c r="E6" s="107" t="s">
        <v>104</v>
      </c>
      <c r="F6" s="95"/>
      <c r="G6" s="103" t="s">
        <v>105</v>
      </c>
      <c r="H6" s="95"/>
    </row>
    <row r="7" spans="3:8" ht="12" customHeight="1" thickBot="1">
      <c r="C7" s="103"/>
      <c r="D7" s="103"/>
      <c r="E7" s="103"/>
      <c r="F7" s="103"/>
      <c r="G7" s="103"/>
      <c r="H7" s="103"/>
    </row>
    <row r="8" spans="3:8" ht="19.5" thickBot="1">
      <c r="C8" s="484" t="s">
        <v>102</v>
      </c>
      <c r="D8" s="485"/>
      <c r="E8" s="95"/>
      <c r="F8" s="485" t="s">
        <v>103</v>
      </c>
      <c r="G8" s="485"/>
      <c r="H8" s="95"/>
    </row>
    <row r="9" spans="3:8" ht="11.25" customHeight="1" thickBot="1">
      <c r="C9" s="252"/>
      <c r="D9" s="59"/>
      <c r="E9" s="59"/>
      <c r="F9" s="59"/>
      <c r="G9" s="59"/>
      <c r="H9" s="253"/>
    </row>
    <row r="10" spans="3:8" ht="22.5" customHeight="1" thickBot="1">
      <c r="C10" s="474" t="s">
        <v>244</v>
      </c>
      <c r="D10" s="475"/>
      <c r="E10" s="95"/>
      <c r="F10" s="486" t="s">
        <v>343</v>
      </c>
      <c r="G10" s="486"/>
      <c r="H10" s="95"/>
    </row>
    <row r="11" ht="12" customHeight="1" thickBot="1"/>
    <row r="12" spans="3:8" ht="22.5" customHeight="1" thickBot="1">
      <c r="C12" s="412" t="s">
        <v>245</v>
      </c>
      <c r="D12" s="412"/>
      <c r="E12" s="107" t="s">
        <v>104</v>
      </c>
      <c r="F12" s="95"/>
      <c r="G12" s="251" t="s">
        <v>105</v>
      </c>
      <c r="H12" s="95"/>
    </row>
    <row r="13" s="9" customFormat="1" ht="15.75" thickBot="1"/>
    <row r="14" spans="3:8" ht="29.25" customHeight="1" thickBot="1">
      <c r="C14" s="481" t="s">
        <v>12</v>
      </c>
      <c r="D14" s="482"/>
      <c r="E14" s="483"/>
      <c r="F14" s="481" t="s">
        <v>13</v>
      </c>
      <c r="G14" s="482"/>
      <c r="H14" s="483"/>
    </row>
    <row r="15" spans="3:10" ht="21.75" customHeight="1" thickBot="1">
      <c r="C15" s="110"/>
      <c r="D15" s="66" t="s">
        <v>70</v>
      </c>
      <c r="E15" s="67" t="s">
        <v>71</v>
      </c>
      <c r="F15" s="68"/>
      <c r="G15" s="66" t="s">
        <v>70</v>
      </c>
      <c r="H15" s="67" t="s">
        <v>71</v>
      </c>
      <c r="J15" s="9"/>
    </row>
    <row r="16" spans="3:8" ht="33.75" customHeight="1" thickBot="1">
      <c r="C16" s="112">
        <f>IF(AND($E$8="",$H$8=""),"",IF(AND($E$8&lt;&gt;"",$H$8=""),"Foncier - Acquisiton VEFA ",IF(AND($H$8&lt;&gt;"",$E$8=""),"Foncier - Acquisition simple","")))</f>
      </c>
      <c r="D16" s="109"/>
      <c r="E16" s="265">
        <f>IF(OR(D16=0,D16=""),"",D16/$D$27)</f>
      </c>
      <c r="F16" s="69" t="s">
        <v>324</v>
      </c>
      <c r="G16" s="96"/>
      <c r="H16" s="265">
        <f>IF(OR(G16=0,G16=""),"",G16/$G$27)</f>
      </c>
    </row>
    <row r="17" spans="3:8" ht="13.5" customHeight="1" thickBot="1">
      <c r="C17" s="260"/>
      <c r="D17" s="261"/>
      <c r="E17" s="262"/>
      <c r="F17" s="260"/>
      <c r="G17" s="261"/>
      <c r="H17" s="262"/>
    </row>
    <row r="18" spans="3:8" ht="24.75" customHeight="1" thickBot="1">
      <c r="C18" s="113" t="str">
        <f>IF(AND($E$8="",$H$8=""),"Gros Oeuvre",IF(AND($E$8&lt;&gt;"",$H$8=""),"",IF(AND($H$8&lt;&gt;"",$E$8=""),"Gros Oeuvre","")))</f>
        <v>Gros Oeuvre</v>
      </c>
      <c r="D18" s="82"/>
      <c r="E18" s="265">
        <f>IF(OR(D18=0,D18=""),"",D18/$D$27)</f>
      </c>
      <c r="F18" s="70" t="s">
        <v>14</v>
      </c>
      <c r="G18" s="97"/>
      <c r="H18" s="265">
        <f>IF(OR(G18=0,G18=""),"",G18/$G$27)</f>
      </c>
    </row>
    <row r="19" spans="3:8" ht="15" customHeight="1" thickBot="1">
      <c r="C19" s="260"/>
      <c r="D19" s="261"/>
      <c r="E19" s="262"/>
      <c r="F19" s="260"/>
      <c r="G19" s="261"/>
      <c r="H19" s="262"/>
    </row>
    <row r="20" spans="3:8" ht="24.75" customHeight="1" thickBot="1">
      <c r="C20" s="113" t="str">
        <f>IF(AND($E$8="",$H$8=""),"Aménagement intérieur",IF(AND($E$8&lt;&gt;"",$H$8=""),"",IF(AND($H$8&lt;&gt;"",$E$8=""),"Aménagement intérieur","")))</f>
        <v>Aménagement intérieur</v>
      </c>
      <c r="D20" s="82"/>
      <c r="E20" s="265">
        <f>IF(OR(D20=0,D20=""),"",D20/$D$27)</f>
      </c>
      <c r="F20" s="70" t="s">
        <v>15</v>
      </c>
      <c r="G20" s="97"/>
      <c r="H20" s="265">
        <f>IF(OR(G20=0,G20=""),"",G20/$G$27)</f>
      </c>
    </row>
    <row r="21" spans="3:8" ht="14.25" customHeight="1" thickBot="1">
      <c r="C21" s="260"/>
      <c r="D21" s="261"/>
      <c r="E21" s="262"/>
      <c r="F21" s="260"/>
      <c r="G21" s="261"/>
      <c r="H21" s="262"/>
    </row>
    <row r="22" spans="3:8" ht="33.75" customHeight="1" thickBot="1">
      <c r="C22" s="113" t="str">
        <f>IF(AND($E$8="",$H$8=""),"Equipement simple et particulier",IF(AND($E$8&lt;&gt;"",$H$8=""),"",IF(AND($H$8&lt;&gt;"",$E$8=""),"Equipement simple et particulier","")))</f>
        <v>Equipement simple et particulier</v>
      </c>
      <c r="D22" s="82"/>
      <c r="E22" s="265">
        <f>IF(OR(D22=0,D22=""),"",D22/$D$27)</f>
      </c>
      <c r="F22" s="70" t="s">
        <v>243</v>
      </c>
      <c r="G22" s="97"/>
      <c r="H22" s="265">
        <f>IF(OR(G22=0,G22=""),"",G22/$G$27)</f>
      </c>
    </row>
    <row r="23" spans="3:8" ht="15.75" customHeight="1" thickBot="1">
      <c r="C23" s="260"/>
      <c r="D23" s="261"/>
      <c r="E23" s="262"/>
      <c r="F23" s="260"/>
      <c r="G23" s="261"/>
      <c r="H23" s="262"/>
    </row>
    <row r="24" spans="3:8" ht="33" customHeight="1" thickBot="1">
      <c r="C24" s="113" t="str">
        <f>IF(AND($E$8="",$H$8=""),"Honoraires - Frais administratifs",IF(AND($E$8&lt;&gt;"",$H$8=""),"",IF(AND($H$8&lt;&gt;"",$E$8=""),"Honoraires - Frais administratifs","")))</f>
        <v>Honoraires - Frais administratifs</v>
      </c>
      <c r="D24" s="82"/>
      <c r="E24" s="265">
        <f>IF(OR(D24=0,D24=""),"",D24/$D$27)</f>
      </c>
      <c r="F24" s="70"/>
      <c r="G24" s="97"/>
      <c r="H24" s="265">
        <f>IF(OR(G24=0,G24=""),"",G24/$G$27)</f>
      </c>
    </row>
    <row r="25" spans="3:8" ht="14.25" customHeight="1" thickBot="1">
      <c r="C25" s="260"/>
      <c r="D25" s="261"/>
      <c r="E25" s="262">
        <f>IF(OR(D25=0,D25=""),"",D25/$D$27)</f>
      </c>
      <c r="F25" s="263"/>
      <c r="G25" s="264"/>
      <c r="H25" s="262">
        <f>IF(OR(G25=0,G25=""),"",G25/$G$27)</f>
      </c>
    </row>
    <row r="26" spans="3:8" ht="24.75" customHeight="1" thickBot="1">
      <c r="C26" s="113" t="str">
        <f>IF(AND($E$8="",$H$8=""),"Autres*",IF(AND($E$8&lt;&gt;"",$H$8=""),"",IF(AND($H$8&lt;&gt;"",$E$8=""),"Autres*","")))</f>
        <v>Autres*</v>
      </c>
      <c r="D26" s="82"/>
      <c r="E26" s="265">
        <f>IF(OR(D26=0,D26=""),"",D26/$D$27)</f>
      </c>
      <c r="F26" s="70"/>
      <c r="G26" s="97"/>
      <c r="H26" s="265">
        <f>IF(OR(G26=0,G26=""),"",G26/$G$27)</f>
      </c>
    </row>
    <row r="27" spans="3:9" ht="24.75" customHeight="1" thickBot="1">
      <c r="C27" s="111" t="s">
        <v>11</v>
      </c>
      <c r="D27" s="75">
        <f>SUM(D16:D26)</f>
        <v>0</v>
      </c>
      <c r="E27" s="76">
        <f>SUM(E16:E26)</f>
        <v>0</v>
      </c>
      <c r="F27" s="77" t="s">
        <v>11</v>
      </c>
      <c r="G27" s="75">
        <f>SUM(G16:G26)</f>
        <v>0</v>
      </c>
      <c r="H27" s="76">
        <f>SUM(H16:H26)</f>
        <v>0</v>
      </c>
      <c r="I27" s="6">
        <f>IF(D27=G27,"","alerte")</f>
      </c>
    </row>
    <row r="28" spans="3:8" ht="38.25" customHeight="1" thickBot="1">
      <c r="C28" s="471" t="s">
        <v>241</v>
      </c>
      <c r="D28" s="472"/>
      <c r="E28" s="472"/>
      <c r="F28" s="472"/>
      <c r="G28" s="472"/>
      <c r="H28" s="473"/>
    </row>
    <row r="29" spans="3:8" ht="38.25" customHeight="1" thickBot="1">
      <c r="C29" s="471" t="s">
        <v>242</v>
      </c>
      <c r="D29" s="472"/>
      <c r="E29" s="472"/>
      <c r="F29" s="472"/>
      <c r="G29" s="472"/>
      <c r="H29" s="473"/>
    </row>
    <row r="30" spans="3:8" ht="24.75" customHeight="1" thickBot="1">
      <c r="C30" s="478" t="s">
        <v>251</v>
      </c>
      <c r="D30" s="479"/>
      <c r="E30" s="479"/>
      <c r="F30" s="479"/>
      <c r="G30" s="479"/>
      <c r="H30" s="480"/>
    </row>
    <row r="31" spans="3:8" ht="24.75" customHeight="1">
      <c r="C31" s="476">
        <f>IF($E$8="","","*L'aquisition VEFA comprend le foncier, les travaux de gros œuvre, l'équipement Petite Enfance, aménagement intérieur et extérieur et les honoraires - frais administratifs")</f>
      </c>
      <c r="D31" s="476"/>
      <c r="E31" s="476"/>
      <c r="F31" s="476"/>
      <c r="G31" s="476"/>
      <c r="H31" s="476"/>
    </row>
    <row r="32" spans="3:8" ht="15" customHeight="1">
      <c r="C32" s="477"/>
      <c r="D32" s="477"/>
      <c r="E32" s="477"/>
      <c r="F32" s="477"/>
      <c r="G32" s="477"/>
      <c r="H32" s="477"/>
    </row>
    <row r="33" spans="3:8" ht="15" customHeight="1">
      <c r="C33" s="249"/>
      <c r="D33" s="249"/>
      <c r="E33" s="249"/>
      <c r="F33" s="249"/>
      <c r="G33" s="249"/>
      <c r="H33" s="249"/>
    </row>
    <row r="34" spans="3:8" ht="15" customHeight="1">
      <c r="C34" s="249"/>
      <c r="D34" s="249"/>
      <c r="E34" s="249"/>
      <c r="F34" s="249"/>
      <c r="G34" s="249"/>
      <c r="H34" s="249"/>
    </row>
    <row r="35" ht="26.25">
      <c r="C35" s="28" t="s">
        <v>92</v>
      </c>
    </row>
    <row r="36" ht="18.75">
      <c r="C36" s="4" t="s">
        <v>1</v>
      </c>
    </row>
    <row r="37" ht="15.75" thickBot="1"/>
    <row r="38" spans="2:6" ht="25.5" customHeight="1" thickBot="1">
      <c r="B38" s="327" t="s">
        <v>73</v>
      </c>
      <c r="C38" s="61" t="s">
        <v>99</v>
      </c>
      <c r="D38" s="46"/>
      <c r="E38" s="46"/>
      <c r="F38" s="47"/>
    </row>
    <row r="39" spans="2:6" ht="23.25" customHeight="1" thickBot="1">
      <c r="B39" s="326" t="s">
        <v>74</v>
      </c>
      <c r="C39" s="63" t="s">
        <v>75</v>
      </c>
      <c r="D39" s="64"/>
      <c r="E39" s="65"/>
      <c r="F39" s="65"/>
    </row>
    <row r="40" spans="2:6" ht="19.5" thickBot="1">
      <c r="B40" s="327" t="s">
        <v>246</v>
      </c>
      <c r="C40" s="61" t="s">
        <v>247</v>
      </c>
      <c r="D40" s="46"/>
      <c r="E40" s="46"/>
      <c r="F40" s="47"/>
    </row>
    <row r="41" ht="15" thickBot="1"/>
    <row r="42" spans="2:3" ht="18.75" thickBot="1">
      <c r="B42" s="20"/>
      <c r="C42" s="15" t="s">
        <v>45</v>
      </c>
    </row>
    <row r="43" spans="2:3" ht="18.75" thickBot="1">
      <c r="B43" s="18"/>
      <c r="C43" s="15" t="s">
        <v>46</v>
      </c>
    </row>
    <row r="44" spans="2:3" ht="18.75" thickBot="1">
      <c r="B44" s="19"/>
      <c r="C44" s="15" t="s">
        <v>47</v>
      </c>
    </row>
  </sheetData>
  <sheetProtection password="DF2F" sheet="1"/>
  <mergeCells count="13">
    <mergeCell ref="F8:G8"/>
    <mergeCell ref="C6:D6"/>
    <mergeCell ref="F10:G10"/>
    <mergeCell ref="C29:H29"/>
    <mergeCell ref="C10:D10"/>
    <mergeCell ref="C12:D12"/>
    <mergeCell ref="C31:H32"/>
    <mergeCell ref="C30:H30"/>
    <mergeCell ref="C1:H1"/>
    <mergeCell ref="C14:E14"/>
    <mergeCell ref="F14:H14"/>
    <mergeCell ref="C28:H28"/>
    <mergeCell ref="C8:D8"/>
  </mergeCells>
  <printOptions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selection activeCell="B29" sqref="B29"/>
    </sheetView>
  </sheetViews>
  <sheetFormatPr defaultColWidth="11.421875" defaultRowHeight="15"/>
  <cols>
    <col min="3" max="3" width="29.00390625" style="0" customWidth="1"/>
    <col min="4" max="4" width="28.140625" style="0" customWidth="1"/>
    <col min="5" max="5" width="27.00390625" style="0" customWidth="1"/>
    <col min="6" max="6" width="20.140625" style="0" customWidth="1"/>
    <col min="7" max="7" width="24.28125" style="0" customWidth="1"/>
    <col min="8" max="8" width="23.00390625" style="0" customWidth="1"/>
  </cols>
  <sheetData>
    <row r="2" spans="3:8" ht="28.5">
      <c r="C2" s="374" t="s">
        <v>78</v>
      </c>
      <c r="D2" s="374"/>
      <c r="E2" s="374"/>
      <c r="F2" s="374"/>
      <c r="G2" s="374"/>
      <c r="H2" s="374"/>
    </row>
    <row r="3" spans="3:8" ht="31.5">
      <c r="C3" s="17"/>
      <c r="D3" s="17"/>
      <c r="E3" s="17"/>
      <c r="F3" s="17"/>
      <c r="G3" s="17"/>
      <c r="H3" s="17"/>
    </row>
    <row r="4" ht="15.75" thickBot="1"/>
    <row r="5" spans="3:8" ht="39.75" customHeight="1" thickBot="1">
      <c r="C5" s="72" t="s">
        <v>7</v>
      </c>
      <c r="D5" s="72" t="s">
        <v>3</v>
      </c>
      <c r="E5" s="72" t="s">
        <v>4</v>
      </c>
      <c r="F5" s="72" t="s">
        <v>5</v>
      </c>
      <c r="G5" s="72" t="s">
        <v>6</v>
      </c>
      <c r="H5" s="73" t="s">
        <v>8</v>
      </c>
    </row>
    <row r="6" spans="3:8" ht="29.25" customHeight="1">
      <c r="C6" s="83"/>
      <c r="D6" s="84"/>
      <c r="E6" s="84"/>
      <c r="F6" s="85"/>
      <c r="G6" s="85"/>
      <c r="H6" s="86"/>
    </row>
    <row r="7" spans="3:8" ht="24.75" customHeight="1">
      <c r="C7" s="87"/>
      <c r="D7" s="88"/>
      <c r="E7" s="88"/>
      <c r="F7" s="89"/>
      <c r="G7" s="89"/>
      <c r="H7" s="90"/>
    </row>
    <row r="8" spans="3:8" ht="25.5" customHeight="1">
      <c r="C8" s="87"/>
      <c r="D8" s="88"/>
      <c r="E8" s="88"/>
      <c r="F8" s="89"/>
      <c r="G8" s="89"/>
      <c r="H8" s="90"/>
    </row>
    <row r="9" spans="3:8" ht="24.75" customHeight="1">
      <c r="C9" s="87"/>
      <c r="D9" s="88"/>
      <c r="E9" s="88"/>
      <c r="F9" s="89"/>
      <c r="G9" s="89"/>
      <c r="H9" s="90"/>
    </row>
    <row r="10" spans="3:8" ht="25.5" customHeight="1">
      <c r="C10" s="87"/>
      <c r="D10" s="88"/>
      <c r="E10" s="88"/>
      <c r="F10" s="89"/>
      <c r="G10" s="89"/>
      <c r="H10" s="90"/>
    </row>
    <row r="11" spans="3:8" ht="23.25" customHeight="1">
      <c r="C11" s="87"/>
      <c r="D11" s="88"/>
      <c r="E11" s="88"/>
      <c r="F11" s="89"/>
      <c r="G11" s="89"/>
      <c r="H11" s="90"/>
    </row>
    <row r="12" spans="3:8" ht="24" customHeight="1">
      <c r="C12" s="87"/>
      <c r="D12" s="88"/>
      <c r="E12" s="88"/>
      <c r="F12" s="89"/>
      <c r="G12" s="89"/>
      <c r="H12" s="90"/>
    </row>
    <row r="13" spans="3:8" ht="26.25" customHeight="1">
      <c r="C13" s="87"/>
      <c r="D13" s="88"/>
      <c r="E13" s="88"/>
      <c r="F13" s="89"/>
      <c r="G13" s="89"/>
      <c r="H13" s="90"/>
    </row>
    <row r="14" spans="3:8" ht="25.5" customHeight="1">
      <c r="C14" s="87"/>
      <c r="D14" s="88"/>
      <c r="E14" s="88"/>
      <c r="F14" s="89"/>
      <c r="G14" s="89"/>
      <c r="H14" s="90"/>
    </row>
    <row r="15" spans="3:8" ht="25.5" customHeight="1">
      <c r="C15" s="87"/>
      <c r="D15" s="88"/>
      <c r="E15" s="88"/>
      <c r="F15" s="89"/>
      <c r="G15" s="89"/>
      <c r="H15" s="90"/>
    </row>
    <row r="16" spans="3:8" ht="25.5" customHeight="1">
      <c r="C16" s="87"/>
      <c r="D16" s="88"/>
      <c r="E16" s="88"/>
      <c r="F16" s="89"/>
      <c r="G16" s="89"/>
      <c r="H16" s="90"/>
    </row>
    <row r="17" spans="3:8" ht="25.5" customHeight="1">
      <c r="C17" s="87"/>
      <c r="D17" s="88"/>
      <c r="E17" s="88"/>
      <c r="F17" s="89"/>
      <c r="G17" s="89"/>
      <c r="H17" s="90"/>
    </row>
    <row r="18" spans="3:8" ht="25.5" customHeight="1">
      <c r="C18" s="87"/>
      <c r="D18" s="88"/>
      <c r="E18" s="88"/>
      <c r="F18" s="89"/>
      <c r="G18" s="89"/>
      <c r="H18" s="90"/>
    </row>
    <row r="19" spans="3:8" ht="25.5" customHeight="1">
      <c r="C19" s="87"/>
      <c r="D19" s="88"/>
      <c r="E19" s="88"/>
      <c r="F19" s="89"/>
      <c r="G19" s="89"/>
      <c r="H19" s="90"/>
    </row>
    <row r="20" spans="3:8" ht="24" customHeight="1">
      <c r="C20" s="87"/>
      <c r="D20" s="88"/>
      <c r="E20" s="88"/>
      <c r="F20" s="89"/>
      <c r="G20" s="89"/>
      <c r="H20" s="90"/>
    </row>
    <row r="21" spans="3:8" ht="22.5" customHeight="1">
      <c r="C21" s="87"/>
      <c r="D21" s="88"/>
      <c r="E21" s="88"/>
      <c r="F21" s="89"/>
      <c r="G21" s="89"/>
      <c r="H21" s="90"/>
    </row>
    <row r="22" spans="3:8" ht="25.5" customHeight="1" thickBot="1">
      <c r="C22" s="91"/>
      <c r="D22" s="92"/>
      <c r="E22" s="92"/>
      <c r="F22" s="93"/>
      <c r="G22" s="93"/>
      <c r="H22" s="94"/>
    </row>
    <row r="23" spans="3:8" ht="32.25" customHeight="1" thickBot="1">
      <c r="C23" s="78">
        <f>COUNTA(C6:C22)</f>
        <v>0</v>
      </c>
      <c r="D23" s="79"/>
      <c r="E23" s="79"/>
      <c r="F23" s="80">
        <f>SUM(F6:F22)</f>
        <v>0</v>
      </c>
      <c r="G23" s="80">
        <f>SUM(G6:G22)</f>
        <v>0</v>
      </c>
      <c r="H23" s="81">
        <f>SUM(H6:H22)</f>
        <v>0</v>
      </c>
    </row>
    <row r="26" ht="26.25">
      <c r="C26" s="28" t="s">
        <v>92</v>
      </c>
    </row>
    <row r="27" ht="18.75">
      <c r="C27" s="4" t="s">
        <v>1</v>
      </c>
    </row>
    <row r="28" ht="15.75" thickBot="1"/>
    <row r="29" spans="2:3" ht="25.5" customHeight="1" thickBot="1">
      <c r="B29" s="327" t="s">
        <v>76</v>
      </c>
      <c r="C29" s="71" t="s">
        <v>25</v>
      </c>
    </row>
    <row r="30" ht="15.75" thickBot="1"/>
    <row r="31" spans="2:3" ht="18.75" thickBot="1">
      <c r="B31" s="20"/>
      <c r="C31" s="15" t="s">
        <v>45</v>
      </c>
    </row>
    <row r="32" spans="2:3" ht="18.75" thickBot="1">
      <c r="B32" s="18"/>
      <c r="C32" s="15" t="s">
        <v>46</v>
      </c>
    </row>
    <row r="33" spans="2:3" ht="18.75" thickBot="1">
      <c r="B33" s="19"/>
      <c r="C33" s="15" t="s">
        <v>47</v>
      </c>
    </row>
  </sheetData>
  <sheetProtection password="DF2F" sheet="1"/>
  <mergeCells count="1">
    <mergeCell ref="C2:H2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C4" sqref="C4:I4"/>
    </sheetView>
  </sheetViews>
  <sheetFormatPr defaultColWidth="11.421875" defaultRowHeight="15"/>
  <cols>
    <col min="2" max="2" width="7.28125" style="0" customWidth="1"/>
    <col min="4" max="4" width="16.57421875" style="0" customWidth="1"/>
    <col min="9" max="9" width="13.7109375" style="0" customWidth="1"/>
    <col min="10" max="10" width="9.8515625" style="0" customWidth="1"/>
    <col min="12" max="12" width="16.421875" style="0" customWidth="1"/>
    <col min="17" max="17" width="13.7109375" style="0" customWidth="1"/>
  </cols>
  <sheetData>
    <row r="1" spans="1:12" ht="28.5">
      <c r="A1" s="505" t="s">
        <v>175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132"/>
    </row>
    <row r="2" spans="1:12" ht="1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132"/>
    </row>
    <row r="3" ht="15.75" thickBot="1">
      <c r="D3" s="9"/>
    </row>
    <row r="4" spans="3:17" ht="22.5" customHeight="1" thickBot="1">
      <c r="C4" s="527" t="s">
        <v>321</v>
      </c>
      <c r="D4" s="528"/>
      <c r="E4" s="528"/>
      <c r="F4" s="528"/>
      <c r="G4" s="528"/>
      <c r="H4" s="528"/>
      <c r="I4" s="529"/>
      <c r="K4" s="527" t="s">
        <v>322</v>
      </c>
      <c r="L4" s="528"/>
      <c r="M4" s="528"/>
      <c r="N4" s="528"/>
      <c r="O4" s="528"/>
      <c r="P4" s="528"/>
      <c r="Q4" s="529"/>
    </row>
    <row r="5" spans="3:17" ht="27" customHeight="1" thickBot="1">
      <c r="C5" s="490" t="s">
        <v>176</v>
      </c>
      <c r="D5" s="491"/>
      <c r="E5" s="467" t="s">
        <v>191</v>
      </c>
      <c r="F5" s="506"/>
      <c r="G5" s="468"/>
      <c r="H5" s="507" t="s">
        <v>192</v>
      </c>
      <c r="I5" s="508"/>
      <c r="K5" s="523" t="s">
        <v>176</v>
      </c>
      <c r="L5" s="524"/>
      <c r="M5" s="428"/>
      <c r="N5" s="429"/>
      <c r="O5" s="430"/>
      <c r="P5" s="525"/>
      <c r="Q5" s="526"/>
    </row>
    <row r="6" spans="3:17" ht="33" customHeight="1" thickBot="1">
      <c r="C6" s="490" t="s">
        <v>177</v>
      </c>
      <c r="D6" s="491"/>
      <c r="E6" s="502"/>
      <c r="F6" s="503"/>
      <c r="G6" s="504"/>
      <c r="H6" s="518"/>
      <c r="I6" s="519"/>
      <c r="K6" s="490" t="s">
        <v>177</v>
      </c>
      <c r="L6" s="491"/>
      <c r="M6" s="502"/>
      <c r="N6" s="503"/>
      <c r="O6" s="504"/>
      <c r="P6" s="518"/>
      <c r="Q6" s="519"/>
    </row>
    <row r="7" spans="3:17" ht="37.5" customHeight="1" thickBot="1">
      <c r="C7" s="490" t="s">
        <v>180</v>
      </c>
      <c r="D7" s="491"/>
      <c r="E7" s="502"/>
      <c r="F7" s="503"/>
      <c r="G7" s="504"/>
      <c r="H7" s="442"/>
      <c r="I7" s="444"/>
      <c r="K7" s="490" t="s">
        <v>180</v>
      </c>
      <c r="L7" s="491"/>
      <c r="M7" s="502"/>
      <c r="N7" s="503"/>
      <c r="O7" s="504"/>
      <c r="P7" s="442"/>
      <c r="Q7" s="444"/>
    </row>
    <row r="8" spans="3:17" ht="35.25" customHeight="1" thickBot="1">
      <c r="C8" s="490" t="s">
        <v>181</v>
      </c>
      <c r="D8" s="491"/>
      <c r="E8" s="502"/>
      <c r="F8" s="503"/>
      <c r="G8" s="504"/>
      <c r="H8" s="442"/>
      <c r="I8" s="444"/>
      <c r="K8" s="490" t="s">
        <v>181</v>
      </c>
      <c r="L8" s="491"/>
      <c r="M8" s="502"/>
      <c r="N8" s="503"/>
      <c r="O8" s="504"/>
      <c r="P8" s="442"/>
      <c r="Q8" s="444"/>
    </row>
    <row r="9" spans="3:17" ht="29.25" customHeight="1" thickBot="1">
      <c r="C9" s="490" t="s">
        <v>182</v>
      </c>
      <c r="D9" s="491"/>
      <c r="E9" s="428">
        <f>IF(AND(E6&lt;&gt;"",E7&lt;&gt;"",E8&lt;&gt;""),E6*E7*E8,0)</f>
        <v>0</v>
      </c>
      <c r="F9" s="429"/>
      <c r="G9" s="430"/>
      <c r="H9" s="442"/>
      <c r="I9" s="444"/>
      <c r="K9" s="490" t="s">
        <v>182</v>
      </c>
      <c r="L9" s="491"/>
      <c r="M9" s="428">
        <f>IF(AND(M6&lt;&gt;"",M7&lt;&gt;"",M8&lt;&gt;""),M6*M7*M8,0)</f>
        <v>0</v>
      </c>
      <c r="N9" s="429"/>
      <c r="O9" s="430"/>
      <c r="P9" s="442"/>
      <c r="Q9" s="444"/>
    </row>
    <row r="10" spans="3:17" ht="40.5" customHeight="1" thickBot="1">
      <c r="C10" s="490" t="s">
        <v>178</v>
      </c>
      <c r="D10" s="491"/>
      <c r="E10" s="502"/>
      <c r="F10" s="503"/>
      <c r="G10" s="504"/>
      <c r="H10" s="442"/>
      <c r="I10" s="444"/>
      <c r="K10" s="490" t="s">
        <v>178</v>
      </c>
      <c r="L10" s="491"/>
      <c r="M10" s="502"/>
      <c r="N10" s="503"/>
      <c r="O10" s="504"/>
      <c r="P10" s="442"/>
      <c r="Q10" s="444"/>
    </row>
    <row r="11" spans="3:17" ht="40.5" customHeight="1" thickBot="1">
      <c r="C11" s="490" t="s">
        <v>179</v>
      </c>
      <c r="D11" s="491"/>
      <c r="E11" s="502"/>
      <c r="F11" s="503"/>
      <c r="G11" s="504"/>
      <c r="H11" s="442"/>
      <c r="I11" s="444"/>
      <c r="K11" s="490" t="s">
        <v>179</v>
      </c>
      <c r="L11" s="491"/>
      <c r="M11" s="502"/>
      <c r="N11" s="503"/>
      <c r="O11" s="504"/>
      <c r="P11" s="442"/>
      <c r="Q11" s="444"/>
    </row>
    <row r="12" spans="3:17" ht="30.75" customHeight="1" thickBot="1">
      <c r="C12" s="490" t="s">
        <v>183</v>
      </c>
      <c r="D12" s="491"/>
      <c r="E12" s="520">
        <f>IF(E10&lt;&gt;"",E10/E9,0)</f>
        <v>0</v>
      </c>
      <c r="F12" s="521"/>
      <c r="G12" s="522"/>
      <c r="H12" s="442"/>
      <c r="I12" s="444"/>
      <c r="K12" s="490" t="s">
        <v>183</v>
      </c>
      <c r="L12" s="491"/>
      <c r="M12" s="520">
        <f>IF(M10&lt;&gt;"",M10/M9,0)</f>
        <v>0</v>
      </c>
      <c r="N12" s="521"/>
      <c r="O12" s="522"/>
      <c r="P12" s="442"/>
      <c r="Q12" s="444"/>
    </row>
    <row r="13" spans="3:17" ht="38.25" customHeight="1" thickBot="1">
      <c r="C13" s="490" t="s">
        <v>187</v>
      </c>
      <c r="D13" s="491"/>
      <c r="E13" s="520">
        <f>IF(E11&lt;&gt;"",E11/E9,0)</f>
        <v>0</v>
      </c>
      <c r="F13" s="521"/>
      <c r="G13" s="522"/>
      <c r="H13" s="442"/>
      <c r="I13" s="444"/>
      <c r="K13" s="490" t="s">
        <v>187</v>
      </c>
      <c r="L13" s="491"/>
      <c r="M13" s="520">
        <f>IF(M11&lt;&gt;"",M11/M9,0)</f>
        <v>0</v>
      </c>
      <c r="N13" s="521"/>
      <c r="O13" s="522"/>
      <c r="P13" s="442"/>
      <c r="Q13" s="444"/>
    </row>
    <row r="14" spans="3:17" ht="30" customHeight="1" thickBot="1">
      <c r="C14" s="490" t="s">
        <v>186</v>
      </c>
      <c r="D14" s="491"/>
      <c r="E14" s="520">
        <f>IF(AND(E12&lt;&gt;0,E13&lt;&gt;0),E13/E12,0)</f>
        <v>0</v>
      </c>
      <c r="F14" s="521"/>
      <c r="G14" s="522"/>
      <c r="H14" s="442"/>
      <c r="I14" s="444"/>
      <c r="K14" s="490" t="s">
        <v>186</v>
      </c>
      <c r="L14" s="491"/>
      <c r="M14" s="520">
        <f>IF(AND(M12&lt;&gt;0,M13&lt;&gt;0),M13/M12,0)</f>
        <v>0</v>
      </c>
      <c r="N14" s="521"/>
      <c r="O14" s="522"/>
      <c r="P14" s="442"/>
      <c r="Q14" s="444"/>
    </row>
    <row r="15" spans="3:17" ht="30" customHeight="1" thickBot="1">
      <c r="C15" s="490" t="s">
        <v>240</v>
      </c>
      <c r="D15" s="491"/>
      <c r="E15" s="509">
        <f>IF('7 . Compte de résultat N-1'!E31:F31&lt;&gt;0,'7 . Compte de résultat N-1'!E31:F31/'6 . Données de Fonctionnement'!E10:G10,"")</f>
      </c>
      <c r="F15" s="510"/>
      <c r="G15" s="511"/>
      <c r="H15" s="445"/>
      <c r="I15" s="447"/>
      <c r="K15" s="490" t="s">
        <v>240</v>
      </c>
      <c r="L15" s="491"/>
      <c r="M15" s="509">
        <f>IF('8 . Budget Multi-Accueil N'!E31&lt;&gt;0,'8 . Budget Multi-Accueil N'!E31/'6 . Données de Fonctionnement'!M10:O10,"")</f>
      </c>
      <c r="N15" s="510"/>
      <c r="O15" s="511"/>
      <c r="P15" s="445"/>
      <c r="Q15" s="447"/>
    </row>
    <row r="16" spans="3:17" ht="29.25" customHeight="1" thickBot="1">
      <c r="C16" s="490" t="s">
        <v>184</v>
      </c>
      <c r="D16" s="491"/>
      <c r="E16" s="32" t="s">
        <v>55</v>
      </c>
      <c r="F16" s="250"/>
      <c r="G16" s="32" t="s">
        <v>54</v>
      </c>
      <c r="H16" s="250"/>
      <c r="I16" s="131"/>
      <c r="K16" s="490" t="s">
        <v>184</v>
      </c>
      <c r="L16" s="491"/>
      <c r="M16" s="32" t="s">
        <v>55</v>
      </c>
      <c r="N16" s="250"/>
      <c r="O16" s="32" t="s">
        <v>54</v>
      </c>
      <c r="P16" s="250"/>
      <c r="Q16" s="131"/>
    </row>
    <row r="17" spans="3:17" ht="30.75" customHeight="1" thickBot="1">
      <c r="C17" s="490" t="s">
        <v>185</v>
      </c>
      <c r="D17" s="491"/>
      <c r="E17" s="32" t="s">
        <v>55</v>
      </c>
      <c r="F17" s="144"/>
      <c r="G17" s="32" t="s">
        <v>54</v>
      </c>
      <c r="H17" s="144"/>
      <c r="I17" s="131"/>
      <c r="K17" s="490" t="s">
        <v>185</v>
      </c>
      <c r="L17" s="491"/>
      <c r="M17" s="32" t="s">
        <v>55</v>
      </c>
      <c r="N17" s="144"/>
      <c r="O17" s="32" t="s">
        <v>54</v>
      </c>
      <c r="P17" s="144"/>
      <c r="Q17" s="131"/>
    </row>
    <row r="18" spans="3:17" ht="68.25" customHeight="1" thickBot="1">
      <c r="C18" s="490" t="s">
        <v>188</v>
      </c>
      <c r="D18" s="491"/>
      <c r="E18" s="512" t="s">
        <v>193</v>
      </c>
      <c r="F18" s="513"/>
      <c r="G18" s="513"/>
      <c r="H18" s="513"/>
      <c r="I18" s="514"/>
      <c r="K18" s="490" t="s">
        <v>188</v>
      </c>
      <c r="L18" s="491"/>
      <c r="M18" s="512" t="s">
        <v>193</v>
      </c>
      <c r="N18" s="513"/>
      <c r="O18" s="513"/>
      <c r="P18" s="513"/>
      <c r="Q18" s="514"/>
    </row>
    <row r="19" spans="3:17" ht="77.25" customHeight="1" thickBot="1">
      <c r="C19" s="490" t="s">
        <v>189</v>
      </c>
      <c r="D19" s="491"/>
      <c r="E19" s="515" t="s">
        <v>350</v>
      </c>
      <c r="F19" s="516"/>
      <c r="G19" s="516"/>
      <c r="H19" s="516"/>
      <c r="I19" s="517"/>
      <c r="K19" s="490" t="s">
        <v>189</v>
      </c>
      <c r="L19" s="491"/>
      <c r="M19" s="515" t="s">
        <v>400</v>
      </c>
      <c r="N19" s="516"/>
      <c r="O19" s="516"/>
      <c r="P19" s="516"/>
      <c r="Q19" s="517"/>
    </row>
    <row r="20" spans="3:17" ht="39" customHeight="1" thickBot="1">
      <c r="C20" s="490" t="s">
        <v>190</v>
      </c>
      <c r="D20" s="491"/>
      <c r="E20" s="515" t="s">
        <v>198</v>
      </c>
      <c r="F20" s="516"/>
      <c r="G20" s="516"/>
      <c r="H20" s="516"/>
      <c r="I20" s="517"/>
      <c r="K20" s="490" t="s">
        <v>190</v>
      </c>
      <c r="L20" s="491"/>
      <c r="M20" s="515" t="s">
        <v>198</v>
      </c>
      <c r="N20" s="516"/>
      <c r="O20" s="516"/>
      <c r="P20" s="516"/>
      <c r="Q20" s="517"/>
    </row>
    <row r="21" spans="3:17" ht="37.5" customHeight="1">
      <c r="C21" s="492" t="s">
        <v>236</v>
      </c>
      <c r="D21" s="493"/>
      <c r="E21" s="496"/>
      <c r="F21" s="497"/>
      <c r="G21" s="497"/>
      <c r="H21" s="497"/>
      <c r="I21" s="498"/>
      <c r="K21" s="492" t="s">
        <v>236</v>
      </c>
      <c r="L21" s="493"/>
      <c r="M21" s="496"/>
      <c r="N21" s="497"/>
      <c r="O21" s="497"/>
      <c r="P21" s="497"/>
      <c r="Q21" s="498"/>
    </row>
    <row r="22" spans="3:17" ht="41.25" customHeight="1" thickBot="1">
      <c r="C22" s="494"/>
      <c r="D22" s="495"/>
      <c r="E22" s="499"/>
      <c r="F22" s="500"/>
      <c r="G22" s="500"/>
      <c r="H22" s="500"/>
      <c r="I22" s="501"/>
      <c r="K22" s="494"/>
      <c r="L22" s="495"/>
      <c r="M22" s="499"/>
      <c r="N22" s="500"/>
      <c r="O22" s="500"/>
      <c r="P22" s="500"/>
      <c r="Q22" s="501"/>
    </row>
    <row r="23" spans="3:11" ht="15.75">
      <c r="C23" s="247" t="s">
        <v>237</v>
      </c>
      <c r="K23" s="247" t="s">
        <v>237</v>
      </c>
    </row>
    <row r="25" ht="26.25">
      <c r="C25" s="28" t="s">
        <v>92</v>
      </c>
    </row>
    <row r="26" ht="18.75">
      <c r="C26" s="4" t="s">
        <v>1</v>
      </c>
    </row>
    <row r="27" ht="15.75" thickBot="1"/>
    <row r="28" spans="2:10" ht="27.75" customHeight="1" thickBot="1">
      <c r="B28" s="60" t="s">
        <v>194</v>
      </c>
      <c r="C28" s="487" t="s">
        <v>196</v>
      </c>
      <c r="D28" s="488"/>
      <c r="E28" s="488"/>
      <c r="F28" s="488"/>
      <c r="G28" s="488"/>
      <c r="H28" s="488"/>
      <c r="I28" s="488"/>
      <c r="J28" s="489"/>
    </row>
    <row r="29" spans="2:10" ht="169.5" thickBot="1">
      <c r="B29" s="51" t="s">
        <v>195</v>
      </c>
      <c r="C29" s="487" t="s">
        <v>197</v>
      </c>
      <c r="D29" s="488"/>
      <c r="E29" s="488"/>
      <c r="F29" s="488"/>
      <c r="G29" s="488"/>
      <c r="H29" s="488"/>
      <c r="I29" s="488"/>
      <c r="J29" s="489"/>
    </row>
    <row r="30" ht="15.75" thickBot="1"/>
    <row r="31" spans="2:3" ht="18.75" thickBot="1">
      <c r="B31" s="20"/>
      <c r="C31" s="15" t="s">
        <v>45</v>
      </c>
    </row>
    <row r="32" spans="2:3" ht="18.75" thickBot="1">
      <c r="B32" s="18"/>
      <c r="C32" s="15" t="s">
        <v>46</v>
      </c>
    </row>
    <row r="33" spans="2:3" ht="18.75" thickBot="1">
      <c r="B33" s="19"/>
      <c r="C33" s="15" t="s">
        <v>47</v>
      </c>
    </row>
  </sheetData>
  <sheetProtection password="DF2F" sheet="1"/>
  <mergeCells count="73">
    <mergeCell ref="C4:I4"/>
    <mergeCell ref="K4:Q4"/>
    <mergeCell ref="K19:L19"/>
    <mergeCell ref="K21:L22"/>
    <mergeCell ref="M21:Q22"/>
    <mergeCell ref="M19:Q19"/>
    <mergeCell ref="K20:L20"/>
    <mergeCell ref="M20:Q20"/>
    <mergeCell ref="K15:L15"/>
    <mergeCell ref="M15:O15"/>
    <mergeCell ref="K16:L16"/>
    <mergeCell ref="K17:L17"/>
    <mergeCell ref="K18:L18"/>
    <mergeCell ref="M18:Q18"/>
    <mergeCell ref="K12:L12"/>
    <mergeCell ref="M12:O12"/>
    <mergeCell ref="K13:L13"/>
    <mergeCell ref="M13:O13"/>
    <mergeCell ref="K14:L14"/>
    <mergeCell ref="M14:O14"/>
    <mergeCell ref="K9:L9"/>
    <mergeCell ref="M9:O9"/>
    <mergeCell ref="K10:L10"/>
    <mergeCell ref="M10:O10"/>
    <mergeCell ref="K11:L11"/>
    <mergeCell ref="M11:O11"/>
    <mergeCell ref="K5:L5"/>
    <mergeCell ref="M5:O5"/>
    <mergeCell ref="P5:Q5"/>
    <mergeCell ref="K6:L6"/>
    <mergeCell ref="M6:O6"/>
    <mergeCell ref="P6:Q15"/>
    <mergeCell ref="K7:L7"/>
    <mergeCell ref="M7:O7"/>
    <mergeCell ref="K8:L8"/>
    <mergeCell ref="M8:O8"/>
    <mergeCell ref="E14:G14"/>
    <mergeCell ref="E6:G6"/>
    <mergeCell ref="E7:G7"/>
    <mergeCell ref="E8:G8"/>
    <mergeCell ref="E9:G9"/>
    <mergeCell ref="E10:G10"/>
    <mergeCell ref="E12:G12"/>
    <mergeCell ref="C15:D15"/>
    <mergeCell ref="E15:G15"/>
    <mergeCell ref="E18:I18"/>
    <mergeCell ref="E19:I19"/>
    <mergeCell ref="E20:I20"/>
    <mergeCell ref="C19:D19"/>
    <mergeCell ref="C20:D20"/>
    <mergeCell ref="C17:D17"/>
    <mergeCell ref="H6:I15"/>
    <mergeCell ref="E13:G13"/>
    <mergeCell ref="A1:K1"/>
    <mergeCell ref="C28:J28"/>
    <mergeCell ref="E5:G5"/>
    <mergeCell ref="H5:I5"/>
    <mergeCell ref="C12:D12"/>
    <mergeCell ref="C13:D13"/>
    <mergeCell ref="C5:D5"/>
    <mergeCell ref="C6:D6"/>
    <mergeCell ref="C10:D10"/>
    <mergeCell ref="C9:D9"/>
    <mergeCell ref="C29:J29"/>
    <mergeCell ref="C11:D11"/>
    <mergeCell ref="C14:D14"/>
    <mergeCell ref="C7:D7"/>
    <mergeCell ref="C8:D8"/>
    <mergeCell ref="C21:D22"/>
    <mergeCell ref="E21:I22"/>
    <mergeCell ref="C18:D18"/>
    <mergeCell ref="C16:D16"/>
    <mergeCell ref="E11:G11"/>
  </mergeCells>
  <printOptions/>
  <pageMargins left="0.25" right="0.25" top="0.75" bottom="0.75" header="0.3" footer="0.3"/>
  <pageSetup fitToHeight="1" fitToWidth="1"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6.57421875" style="0" customWidth="1"/>
    <col min="2" max="2" width="7.7109375" style="0" customWidth="1"/>
    <col min="3" max="3" width="20.7109375" style="0" customWidth="1"/>
    <col min="4" max="4" width="19.00390625" style="0" customWidth="1"/>
    <col min="5" max="5" width="12.28125" style="0" customWidth="1"/>
    <col min="6" max="6" width="20.140625" style="0" customWidth="1"/>
    <col min="7" max="7" width="14.421875" style="0" customWidth="1"/>
    <col min="8" max="8" width="43.8515625" style="0" customWidth="1"/>
    <col min="9" max="9" width="15.00390625" style="0" customWidth="1"/>
    <col min="10" max="10" width="16.00390625" style="0" customWidth="1"/>
    <col min="11" max="11" width="13.57421875" style="0" customWidth="1"/>
    <col min="12" max="12" width="23.28125" style="0" customWidth="1"/>
    <col min="13" max="13" width="22.140625" style="0" customWidth="1"/>
    <col min="14" max="14" width="22.421875" style="0" customWidth="1"/>
    <col min="15" max="15" width="15.57421875" style="0" customWidth="1"/>
    <col min="17" max="17" width="19.7109375" style="0" customWidth="1"/>
  </cols>
  <sheetData>
    <row r="1" spans="1:10" ht="28.5">
      <c r="A1" s="374" t="s">
        <v>323</v>
      </c>
      <c r="B1" s="374"/>
      <c r="C1" s="374"/>
      <c r="D1" s="374"/>
      <c r="E1" s="374"/>
      <c r="F1" s="374"/>
      <c r="G1" s="374"/>
      <c r="H1" s="374"/>
      <c r="I1" s="374"/>
      <c r="J1" s="374"/>
    </row>
    <row r="3" spans="3:10" ht="23.25">
      <c r="C3" s="587" t="s">
        <v>107</v>
      </c>
      <c r="D3" s="587"/>
      <c r="E3" s="587"/>
      <c r="F3" s="587"/>
      <c r="G3" s="587"/>
      <c r="H3" s="587"/>
      <c r="I3" s="587"/>
      <c r="J3" s="587"/>
    </row>
    <row r="4" spans="3:10" ht="15">
      <c r="C4" s="114"/>
      <c r="D4" s="114"/>
      <c r="E4" s="114"/>
      <c r="F4" s="114"/>
      <c r="G4" s="114"/>
      <c r="H4" s="114"/>
      <c r="I4" s="114"/>
      <c r="J4" s="114"/>
    </row>
    <row r="5" spans="3:10" ht="15.75" thickBot="1">
      <c r="C5" s="114"/>
      <c r="D5" s="114"/>
      <c r="E5" s="114"/>
      <c r="F5" s="114"/>
      <c r="G5" s="114"/>
      <c r="H5" s="114"/>
      <c r="I5" s="114"/>
      <c r="J5" s="114"/>
    </row>
    <row r="6" spans="3:10" ht="23.25" customHeight="1" thickBot="1">
      <c r="C6" s="230" t="s">
        <v>325</v>
      </c>
      <c r="D6" s="588"/>
      <c r="E6" s="588"/>
      <c r="F6" s="544" t="s">
        <v>109</v>
      </c>
      <c r="G6" s="544"/>
      <c r="H6" s="136"/>
      <c r="I6" s="115"/>
      <c r="J6" s="115"/>
    </row>
    <row r="7" spans="3:10" ht="18" customHeight="1" thickBot="1">
      <c r="C7" s="114"/>
      <c r="D7" s="114"/>
      <c r="E7" s="114"/>
      <c r="F7" s="114"/>
      <c r="G7" s="114"/>
      <c r="H7" s="114"/>
      <c r="I7" s="114"/>
      <c r="J7" s="114"/>
    </row>
    <row r="8" spans="3:11" ht="18.75" thickBot="1">
      <c r="C8" s="564" t="s">
        <v>9</v>
      </c>
      <c r="D8" s="565"/>
      <c r="E8" s="565"/>
      <c r="F8" s="565"/>
      <c r="G8" s="565"/>
      <c r="H8" s="564" t="s">
        <v>10</v>
      </c>
      <c r="I8" s="565"/>
      <c r="J8" s="565"/>
      <c r="K8" s="566"/>
    </row>
    <row r="9" spans="3:11" ht="44.25" customHeight="1">
      <c r="C9" s="589" t="s">
        <v>110</v>
      </c>
      <c r="D9" s="590"/>
      <c r="E9" s="562"/>
      <c r="F9" s="563"/>
      <c r="G9" s="232">
        <f aca="true" t="shared" si="0" ref="G9:G14">IF(E9&lt;&gt;"",E9/$E$31,0)</f>
        <v>0</v>
      </c>
      <c r="H9" s="129" t="s">
        <v>111</v>
      </c>
      <c r="I9" s="562"/>
      <c r="J9" s="591"/>
      <c r="K9" s="241">
        <f>IF(I9&lt;&gt;"",I9/$I$31,0)</f>
        <v>0</v>
      </c>
    </row>
    <row r="10" spans="3:11" ht="48.75" customHeight="1">
      <c r="C10" s="571" t="s">
        <v>248</v>
      </c>
      <c r="D10" s="586"/>
      <c r="E10" s="554"/>
      <c r="F10" s="573"/>
      <c r="G10" s="232">
        <f t="shared" si="0"/>
        <v>0</v>
      </c>
      <c r="H10" s="130" t="s">
        <v>112</v>
      </c>
      <c r="I10" s="554"/>
      <c r="J10" s="555"/>
      <c r="K10" s="239">
        <f aca="true" t="shared" si="1" ref="K10:K30">IF(I10&lt;&gt;"",I10/$I$31,0)</f>
        <v>0</v>
      </c>
    </row>
    <row r="11" spans="3:11" ht="48" customHeight="1">
      <c r="C11" s="571" t="s">
        <v>249</v>
      </c>
      <c r="D11" s="586"/>
      <c r="E11" s="554"/>
      <c r="F11" s="573"/>
      <c r="G11" s="232">
        <f t="shared" si="0"/>
        <v>0</v>
      </c>
      <c r="H11" s="130" t="s">
        <v>113</v>
      </c>
      <c r="I11" s="554"/>
      <c r="J11" s="555"/>
      <c r="K11" s="239">
        <f t="shared" si="1"/>
        <v>0</v>
      </c>
    </row>
    <row r="12" spans="3:11" ht="48.75" customHeight="1">
      <c r="C12" s="571" t="s">
        <v>114</v>
      </c>
      <c r="D12" s="586"/>
      <c r="E12" s="554"/>
      <c r="F12" s="573"/>
      <c r="G12" s="232">
        <f t="shared" si="0"/>
        <v>0</v>
      </c>
      <c r="H12" s="130" t="s">
        <v>115</v>
      </c>
      <c r="I12" s="554"/>
      <c r="J12" s="555"/>
      <c r="K12" s="239">
        <f t="shared" si="1"/>
        <v>0</v>
      </c>
    </row>
    <row r="13" spans="3:11" ht="38.25" customHeight="1">
      <c r="C13" s="571" t="s">
        <v>116</v>
      </c>
      <c r="D13" s="586"/>
      <c r="E13" s="554"/>
      <c r="F13" s="573"/>
      <c r="G13" s="232">
        <f t="shared" si="0"/>
        <v>0</v>
      </c>
      <c r="H13" s="130" t="s">
        <v>117</v>
      </c>
      <c r="I13" s="554"/>
      <c r="J13" s="555"/>
      <c r="K13" s="239">
        <f t="shared" si="1"/>
        <v>0</v>
      </c>
    </row>
    <row r="14" spans="3:11" ht="35.25" customHeight="1">
      <c r="C14" s="571" t="s">
        <v>118</v>
      </c>
      <c r="D14" s="586"/>
      <c r="E14" s="554"/>
      <c r="F14" s="573"/>
      <c r="G14" s="232">
        <f t="shared" si="0"/>
        <v>0</v>
      </c>
      <c r="H14" s="130" t="s">
        <v>119</v>
      </c>
      <c r="I14" s="554"/>
      <c r="J14" s="555"/>
      <c r="K14" s="239">
        <f t="shared" si="1"/>
        <v>0</v>
      </c>
    </row>
    <row r="15" spans="3:11" ht="38.25" customHeight="1">
      <c r="C15" s="567"/>
      <c r="D15" s="568"/>
      <c r="E15" s="580"/>
      <c r="F15" s="581"/>
      <c r="G15" s="551"/>
      <c r="H15" s="130" t="s">
        <v>120</v>
      </c>
      <c r="I15" s="554"/>
      <c r="J15" s="555"/>
      <c r="K15" s="239">
        <f t="shared" si="1"/>
        <v>0</v>
      </c>
    </row>
    <row r="16" spans="3:11" ht="38.25" customHeight="1">
      <c r="C16" s="578"/>
      <c r="D16" s="579"/>
      <c r="E16" s="582"/>
      <c r="F16" s="583"/>
      <c r="G16" s="552"/>
      <c r="H16" s="130" t="s">
        <v>121</v>
      </c>
      <c r="I16" s="554"/>
      <c r="J16" s="555"/>
      <c r="K16" s="239">
        <f t="shared" si="1"/>
        <v>0</v>
      </c>
    </row>
    <row r="17" spans="3:11" ht="41.25" customHeight="1">
      <c r="C17" s="578"/>
      <c r="D17" s="579"/>
      <c r="E17" s="582"/>
      <c r="F17" s="583"/>
      <c r="G17" s="552"/>
      <c r="H17" s="130" t="s">
        <v>122</v>
      </c>
      <c r="I17" s="554"/>
      <c r="J17" s="555"/>
      <c r="K17" s="239">
        <f t="shared" si="1"/>
        <v>0</v>
      </c>
    </row>
    <row r="18" spans="3:11" ht="48" customHeight="1">
      <c r="C18" s="578"/>
      <c r="D18" s="579"/>
      <c r="E18" s="582"/>
      <c r="F18" s="583"/>
      <c r="G18" s="552"/>
      <c r="H18" s="130" t="s">
        <v>123</v>
      </c>
      <c r="I18" s="554"/>
      <c r="J18" s="555"/>
      <c r="K18" s="239">
        <f t="shared" si="1"/>
        <v>0</v>
      </c>
    </row>
    <row r="19" spans="3:11" ht="36" customHeight="1">
      <c r="C19" s="578"/>
      <c r="D19" s="579"/>
      <c r="E19" s="582"/>
      <c r="F19" s="583"/>
      <c r="G19" s="552"/>
      <c r="H19" s="130" t="s">
        <v>124</v>
      </c>
      <c r="I19" s="554"/>
      <c r="J19" s="555"/>
      <c r="K19" s="239">
        <f t="shared" si="1"/>
        <v>0</v>
      </c>
    </row>
    <row r="20" spans="3:11" ht="35.25" customHeight="1">
      <c r="C20" s="578"/>
      <c r="D20" s="579"/>
      <c r="E20" s="582"/>
      <c r="F20" s="583"/>
      <c r="G20" s="552"/>
      <c r="H20" s="130" t="s">
        <v>125</v>
      </c>
      <c r="I20" s="554"/>
      <c r="J20" s="555"/>
      <c r="K20" s="239">
        <f t="shared" si="1"/>
        <v>0</v>
      </c>
    </row>
    <row r="21" spans="3:11" ht="38.25" customHeight="1">
      <c r="C21" s="578"/>
      <c r="D21" s="579"/>
      <c r="E21" s="582"/>
      <c r="F21" s="583"/>
      <c r="G21" s="552"/>
      <c r="H21" s="130" t="s">
        <v>126</v>
      </c>
      <c r="I21" s="554"/>
      <c r="J21" s="555"/>
      <c r="K21" s="239">
        <f t="shared" si="1"/>
        <v>0</v>
      </c>
    </row>
    <row r="22" spans="3:11" ht="36" customHeight="1">
      <c r="C22" s="560"/>
      <c r="D22" s="561"/>
      <c r="E22" s="584"/>
      <c r="F22" s="585"/>
      <c r="G22" s="553"/>
      <c r="H22" s="130" t="s">
        <v>127</v>
      </c>
      <c r="I22" s="554"/>
      <c r="J22" s="555"/>
      <c r="K22" s="239">
        <f t="shared" si="1"/>
        <v>0</v>
      </c>
    </row>
    <row r="23" spans="3:11" ht="34.5" customHeight="1">
      <c r="C23" s="571" t="s">
        <v>128</v>
      </c>
      <c r="D23" s="572"/>
      <c r="E23" s="554"/>
      <c r="F23" s="573"/>
      <c r="G23" s="232">
        <f aca="true" t="shared" si="2" ref="G23:G30">IF(E23&lt;&gt;"",E23/$E$31,0)</f>
        <v>0</v>
      </c>
      <c r="H23" s="130" t="s">
        <v>129</v>
      </c>
      <c r="I23" s="554"/>
      <c r="J23" s="555"/>
      <c r="K23" s="239">
        <f t="shared" si="1"/>
        <v>0</v>
      </c>
    </row>
    <row r="24" spans="3:11" ht="32.25" customHeight="1">
      <c r="C24" s="571" t="s">
        <v>130</v>
      </c>
      <c r="D24" s="572"/>
      <c r="E24" s="554"/>
      <c r="F24" s="573"/>
      <c r="G24" s="232">
        <f t="shared" si="2"/>
        <v>0</v>
      </c>
      <c r="H24" s="130" t="s">
        <v>131</v>
      </c>
      <c r="I24" s="554"/>
      <c r="J24" s="555"/>
      <c r="K24" s="239">
        <f t="shared" si="1"/>
        <v>0</v>
      </c>
    </row>
    <row r="25" spans="3:11" ht="33" customHeight="1">
      <c r="C25" s="571" t="s">
        <v>132</v>
      </c>
      <c r="D25" s="572"/>
      <c r="E25" s="554"/>
      <c r="F25" s="573"/>
      <c r="G25" s="232">
        <f t="shared" si="2"/>
        <v>0</v>
      </c>
      <c r="H25" s="130" t="s">
        <v>133</v>
      </c>
      <c r="I25" s="554"/>
      <c r="J25" s="555"/>
      <c r="K25" s="239">
        <f t="shared" si="1"/>
        <v>0</v>
      </c>
    </row>
    <row r="26" spans="3:11" ht="36" customHeight="1">
      <c r="C26" s="571" t="s">
        <v>134</v>
      </c>
      <c r="D26" s="572"/>
      <c r="E26" s="554"/>
      <c r="F26" s="573"/>
      <c r="G26" s="232">
        <f t="shared" si="2"/>
        <v>0</v>
      </c>
      <c r="H26" s="130" t="s">
        <v>135</v>
      </c>
      <c r="I26" s="554"/>
      <c r="J26" s="555"/>
      <c r="K26" s="239">
        <f t="shared" si="1"/>
        <v>0</v>
      </c>
    </row>
    <row r="27" spans="3:11" ht="37.5" customHeight="1" thickBot="1">
      <c r="C27" s="567" t="s">
        <v>136</v>
      </c>
      <c r="D27" s="568"/>
      <c r="E27" s="569"/>
      <c r="F27" s="570"/>
      <c r="G27" s="232">
        <f t="shared" si="2"/>
        <v>0</v>
      </c>
      <c r="H27" s="229" t="s">
        <v>137</v>
      </c>
      <c r="I27" s="542"/>
      <c r="J27" s="543"/>
      <c r="K27" s="240">
        <f t="shared" si="1"/>
        <v>0</v>
      </c>
    </row>
    <row r="28" spans="3:11" ht="24.75" customHeight="1" thickBot="1">
      <c r="C28" s="117" t="s">
        <v>138</v>
      </c>
      <c r="D28" s="118"/>
      <c r="E28" s="556">
        <f>SUM(E9:F27)</f>
        <v>0</v>
      </c>
      <c r="F28" s="557"/>
      <c r="G28" s="234"/>
      <c r="H28" s="228" t="s">
        <v>139</v>
      </c>
      <c r="I28" s="558">
        <f>SUM(I9:J27)</f>
        <v>0</v>
      </c>
      <c r="J28" s="559"/>
      <c r="K28" s="238"/>
    </row>
    <row r="29" spans="3:11" ht="35.25" customHeight="1" thickBot="1">
      <c r="C29" s="560" t="s">
        <v>140</v>
      </c>
      <c r="D29" s="561"/>
      <c r="E29" s="562"/>
      <c r="F29" s="563"/>
      <c r="G29" s="233"/>
      <c r="H29" s="116" t="s">
        <v>141</v>
      </c>
      <c r="I29" s="576"/>
      <c r="J29" s="577"/>
      <c r="K29" s="233"/>
    </row>
    <row r="30" spans="3:11" ht="27" customHeight="1" thickBot="1">
      <c r="C30" s="545" t="s">
        <v>142</v>
      </c>
      <c r="D30" s="546"/>
      <c r="E30" s="547">
        <f>IF(I28&gt;E28,I28-E28,"")</f>
      </c>
      <c r="F30" s="548"/>
      <c r="G30" s="232">
        <f t="shared" si="2"/>
        <v>0</v>
      </c>
      <c r="H30" s="128" t="s">
        <v>142</v>
      </c>
      <c r="I30" s="549">
        <f>IF(E28&gt;I28,E28-I28,"")</f>
      </c>
      <c r="J30" s="550"/>
      <c r="K30" s="236">
        <f t="shared" si="1"/>
        <v>0</v>
      </c>
    </row>
    <row r="31" spans="3:11" ht="28.5" customHeight="1" thickBot="1">
      <c r="C31" s="574" t="s">
        <v>232</v>
      </c>
      <c r="D31" s="575"/>
      <c r="E31" s="556">
        <f>SUM(E28,E30)</f>
        <v>0</v>
      </c>
      <c r="F31" s="557"/>
      <c r="G31" s="235">
        <f>SUM(G9:G14,G23:G27,G30)</f>
        <v>0</v>
      </c>
      <c r="H31" s="231" t="s">
        <v>232</v>
      </c>
      <c r="I31" s="556">
        <f>SUM(I28,I30)</f>
        <v>0</v>
      </c>
      <c r="J31" s="557"/>
      <c r="K31" s="237">
        <f>SUM(K9:K27,K30)</f>
        <v>0</v>
      </c>
    </row>
    <row r="32" spans="3:11" ht="28.5" customHeight="1">
      <c r="C32" s="536" t="s">
        <v>233</v>
      </c>
      <c r="D32" s="537"/>
      <c r="E32" s="537"/>
      <c r="F32" s="537"/>
      <c r="G32" s="538"/>
      <c r="H32" s="530"/>
      <c r="I32" s="531"/>
      <c r="J32" s="531"/>
      <c r="K32" s="532"/>
    </row>
    <row r="33" spans="3:11" ht="28.5" customHeight="1" thickBot="1">
      <c r="C33" s="539"/>
      <c r="D33" s="540"/>
      <c r="E33" s="540"/>
      <c r="F33" s="540"/>
      <c r="G33" s="541"/>
      <c r="H33" s="533"/>
      <c r="I33" s="534"/>
      <c r="J33" s="534"/>
      <c r="K33" s="535"/>
    </row>
    <row r="34" spans="3:10" ht="21.75" customHeight="1">
      <c r="C34" s="114" t="s">
        <v>143</v>
      </c>
      <c r="D34" s="114"/>
      <c r="E34" s="114"/>
      <c r="F34" s="114"/>
      <c r="G34" s="114"/>
      <c r="H34" s="114"/>
      <c r="I34" s="114"/>
      <c r="J34" s="114"/>
    </row>
    <row r="36" ht="15.75" thickBot="1"/>
    <row r="37" spans="2:3" ht="18.75" thickBot="1">
      <c r="B37" s="20"/>
      <c r="C37" s="15" t="s">
        <v>45</v>
      </c>
    </row>
    <row r="38" spans="2:3" ht="18.75" thickBot="1">
      <c r="B38" s="18"/>
      <c r="C38" s="15" t="s">
        <v>46</v>
      </c>
    </row>
    <row r="39" spans="2:3" ht="18.75" thickBot="1">
      <c r="B39" s="19"/>
      <c r="C39" s="15" t="s">
        <v>47</v>
      </c>
    </row>
  </sheetData>
  <sheetProtection password="DF2F" sheet="1"/>
  <mergeCells count="63">
    <mergeCell ref="C3:J3"/>
    <mergeCell ref="D6:E6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E13:F13"/>
    <mergeCell ref="I13:J13"/>
    <mergeCell ref="C14:D14"/>
    <mergeCell ref="E14:F14"/>
    <mergeCell ref="I14:J14"/>
    <mergeCell ref="C15:D22"/>
    <mergeCell ref="E15:F22"/>
    <mergeCell ref="I15:J15"/>
    <mergeCell ref="I16:J16"/>
    <mergeCell ref="I17:J17"/>
    <mergeCell ref="I18:J18"/>
    <mergeCell ref="I19:J19"/>
    <mergeCell ref="C25:D25"/>
    <mergeCell ref="E25:F25"/>
    <mergeCell ref="I25:J25"/>
    <mergeCell ref="I29:J29"/>
    <mergeCell ref="C26:D26"/>
    <mergeCell ref="E26:F26"/>
    <mergeCell ref="C23:D23"/>
    <mergeCell ref="E23:F23"/>
    <mergeCell ref="I23:J23"/>
    <mergeCell ref="E31:F31"/>
    <mergeCell ref="I31:J31"/>
    <mergeCell ref="C31:D31"/>
    <mergeCell ref="C24:D24"/>
    <mergeCell ref="E24:F24"/>
    <mergeCell ref="I24:J24"/>
    <mergeCell ref="I26:J26"/>
    <mergeCell ref="A1:J1"/>
    <mergeCell ref="E28:F28"/>
    <mergeCell ref="I28:J28"/>
    <mergeCell ref="C29:D29"/>
    <mergeCell ref="E29:F29"/>
    <mergeCell ref="C8:G8"/>
    <mergeCell ref="H8:K8"/>
    <mergeCell ref="C27:D27"/>
    <mergeCell ref="E27:F27"/>
    <mergeCell ref="I20:J20"/>
    <mergeCell ref="H32:K33"/>
    <mergeCell ref="C32:G33"/>
    <mergeCell ref="I27:J27"/>
    <mergeCell ref="F6:G6"/>
    <mergeCell ref="C30:D30"/>
    <mergeCell ref="E30:F30"/>
    <mergeCell ref="I30:J30"/>
    <mergeCell ref="G15:G22"/>
    <mergeCell ref="I21:J21"/>
    <mergeCell ref="I22:J22"/>
  </mergeCells>
  <printOptions verticalCentered="1"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C8" sqref="C8:G8"/>
    </sheetView>
  </sheetViews>
  <sheetFormatPr defaultColWidth="11.421875" defaultRowHeight="15"/>
  <cols>
    <col min="1" max="1" width="6.57421875" style="0" customWidth="1"/>
    <col min="2" max="2" width="7.7109375" style="0" customWidth="1"/>
    <col min="3" max="3" width="20.7109375" style="0" customWidth="1"/>
    <col min="4" max="4" width="19.00390625" style="0" customWidth="1"/>
    <col min="5" max="5" width="12.28125" style="0" customWidth="1"/>
    <col min="6" max="6" width="20.140625" style="0" customWidth="1"/>
    <col min="7" max="7" width="14.421875" style="0" customWidth="1"/>
    <col min="8" max="8" width="43.8515625" style="0" customWidth="1"/>
    <col min="9" max="9" width="15.00390625" style="0" customWidth="1"/>
    <col min="10" max="10" width="16.00390625" style="0" customWidth="1"/>
    <col min="11" max="11" width="13.57421875" style="0" customWidth="1"/>
    <col min="12" max="12" width="23.28125" style="0" customWidth="1"/>
    <col min="13" max="13" width="22.140625" style="0" customWidth="1"/>
    <col min="14" max="14" width="22.421875" style="0" customWidth="1"/>
    <col min="15" max="15" width="15.57421875" style="0" customWidth="1"/>
    <col min="17" max="17" width="19.7109375" style="0" customWidth="1"/>
  </cols>
  <sheetData>
    <row r="1" spans="1:10" ht="28.5">
      <c r="A1" s="374" t="s">
        <v>346</v>
      </c>
      <c r="B1" s="374"/>
      <c r="C1" s="374"/>
      <c r="D1" s="374"/>
      <c r="E1" s="374"/>
      <c r="F1" s="374"/>
      <c r="G1" s="374"/>
      <c r="H1" s="374"/>
      <c r="I1" s="374"/>
      <c r="J1" s="374"/>
    </row>
    <row r="3" spans="3:10" ht="23.25">
      <c r="C3" s="587" t="s">
        <v>107</v>
      </c>
      <c r="D3" s="587"/>
      <c r="E3" s="587"/>
      <c r="F3" s="587"/>
      <c r="G3" s="587"/>
      <c r="H3" s="587"/>
      <c r="I3" s="587"/>
      <c r="J3" s="587"/>
    </row>
    <row r="4" spans="3:10" ht="15">
      <c r="C4" s="114"/>
      <c r="D4" s="114"/>
      <c r="E4" s="114"/>
      <c r="F4" s="114"/>
      <c r="G4" s="114"/>
      <c r="H4" s="114"/>
      <c r="I4" s="114"/>
      <c r="J4" s="114"/>
    </row>
    <row r="5" spans="3:10" ht="15.75" thickBot="1">
      <c r="C5" s="114"/>
      <c r="D5" s="114"/>
      <c r="E5" s="114"/>
      <c r="F5" s="114"/>
      <c r="G5" s="114"/>
      <c r="H5" s="114"/>
      <c r="I5" s="114"/>
      <c r="J5" s="114"/>
    </row>
    <row r="6" spans="3:10" ht="23.25" customHeight="1" thickBot="1">
      <c r="C6" s="230" t="s">
        <v>108</v>
      </c>
      <c r="D6" s="588"/>
      <c r="E6" s="588"/>
      <c r="F6" s="544" t="s">
        <v>109</v>
      </c>
      <c r="G6" s="544"/>
      <c r="H6" s="136"/>
      <c r="I6" s="115"/>
      <c r="J6" s="115"/>
    </row>
    <row r="7" spans="3:10" ht="18" customHeight="1" thickBot="1">
      <c r="C7" s="114" t="s">
        <v>349</v>
      </c>
      <c r="D7" s="114"/>
      <c r="E7" s="114"/>
      <c r="F7" s="114"/>
      <c r="G7" s="114"/>
      <c r="H7" s="114"/>
      <c r="I7" s="114"/>
      <c r="J7" s="114"/>
    </row>
    <row r="8" spans="3:11" ht="18.75" thickBot="1">
      <c r="C8" s="564" t="s">
        <v>9</v>
      </c>
      <c r="D8" s="565"/>
      <c r="E8" s="565"/>
      <c r="F8" s="565"/>
      <c r="G8" s="565"/>
      <c r="H8" s="564" t="s">
        <v>10</v>
      </c>
      <c r="I8" s="565"/>
      <c r="J8" s="565"/>
      <c r="K8" s="566"/>
    </row>
    <row r="9" spans="3:11" ht="44.25" customHeight="1">
      <c r="C9" s="589" t="s">
        <v>110</v>
      </c>
      <c r="D9" s="590"/>
      <c r="E9" s="562"/>
      <c r="F9" s="563"/>
      <c r="G9" s="232">
        <f aca="true" t="shared" si="0" ref="G9:G14">IF(E9&lt;&gt;"",E9/$E$31,0)</f>
        <v>0</v>
      </c>
      <c r="H9" s="129" t="s">
        <v>111</v>
      </c>
      <c r="I9" s="562"/>
      <c r="J9" s="591"/>
      <c r="K9" s="241">
        <f>IF(I9&lt;&gt;"",I9/$I$31,0)</f>
        <v>0</v>
      </c>
    </row>
    <row r="10" spans="3:11" ht="48.75" customHeight="1">
      <c r="C10" s="571" t="s">
        <v>248</v>
      </c>
      <c r="D10" s="586"/>
      <c r="E10" s="554"/>
      <c r="F10" s="573"/>
      <c r="G10" s="232">
        <f t="shared" si="0"/>
        <v>0</v>
      </c>
      <c r="H10" s="130" t="s">
        <v>112</v>
      </c>
      <c r="I10" s="554"/>
      <c r="J10" s="555"/>
      <c r="K10" s="239">
        <f aca="true" t="shared" si="1" ref="K10:K30">IF(I10&lt;&gt;"",I10/$I$31,0)</f>
        <v>0</v>
      </c>
    </row>
    <row r="11" spans="3:11" ht="48" customHeight="1">
      <c r="C11" s="571" t="s">
        <v>249</v>
      </c>
      <c r="D11" s="586"/>
      <c r="E11" s="554"/>
      <c r="F11" s="573"/>
      <c r="G11" s="232">
        <f t="shared" si="0"/>
        <v>0</v>
      </c>
      <c r="H11" s="130" t="s">
        <v>113</v>
      </c>
      <c r="I11" s="554"/>
      <c r="J11" s="555"/>
      <c r="K11" s="239">
        <f t="shared" si="1"/>
        <v>0</v>
      </c>
    </row>
    <row r="12" spans="3:11" ht="48.75" customHeight="1">
      <c r="C12" s="571" t="s">
        <v>114</v>
      </c>
      <c r="D12" s="586"/>
      <c r="E12" s="554"/>
      <c r="F12" s="573"/>
      <c r="G12" s="232">
        <f t="shared" si="0"/>
        <v>0</v>
      </c>
      <c r="H12" s="130" t="s">
        <v>115</v>
      </c>
      <c r="I12" s="554"/>
      <c r="J12" s="555"/>
      <c r="K12" s="239">
        <f t="shared" si="1"/>
        <v>0</v>
      </c>
    </row>
    <row r="13" spans="3:11" ht="38.25" customHeight="1">
      <c r="C13" s="571" t="s">
        <v>116</v>
      </c>
      <c r="D13" s="586"/>
      <c r="E13" s="554"/>
      <c r="F13" s="573"/>
      <c r="G13" s="232">
        <f t="shared" si="0"/>
        <v>0</v>
      </c>
      <c r="H13" s="130" t="s">
        <v>117</v>
      </c>
      <c r="I13" s="554"/>
      <c r="J13" s="555"/>
      <c r="K13" s="239">
        <f t="shared" si="1"/>
        <v>0</v>
      </c>
    </row>
    <row r="14" spans="3:11" ht="35.25" customHeight="1">
      <c r="C14" s="571" t="s">
        <v>118</v>
      </c>
      <c r="D14" s="586"/>
      <c r="E14" s="554"/>
      <c r="F14" s="573"/>
      <c r="G14" s="232">
        <f t="shared" si="0"/>
        <v>0</v>
      </c>
      <c r="H14" s="130" t="s">
        <v>119</v>
      </c>
      <c r="I14" s="554"/>
      <c r="J14" s="555"/>
      <c r="K14" s="239">
        <f t="shared" si="1"/>
        <v>0</v>
      </c>
    </row>
    <row r="15" spans="3:11" ht="38.25" customHeight="1">
      <c r="C15" s="567"/>
      <c r="D15" s="568"/>
      <c r="E15" s="580"/>
      <c r="F15" s="581"/>
      <c r="G15" s="551"/>
      <c r="H15" s="130" t="s">
        <v>120</v>
      </c>
      <c r="I15" s="554"/>
      <c r="J15" s="555"/>
      <c r="K15" s="239">
        <f t="shared" si="1"/>
        <v>0</v>
      </c>
    </row>
    <row r="16" spans="3:11" ht="38.25" customHeight="1">
      <c r="C16" s="578"/>
      <c r="D16" s="579"/>
      <c r="E16" s="582"/>
      <c r="F16" s="583"/>
      <c r="G16" s="552"/>
      <c r="H16" s="130" t="s">
        <v>121</v>
      </c>
      <c r="I16" s="554"/>
      <c r="J16" s="555"/>
      <c r="K16" s="239">
        <f t="shared" si="1"/>
        <v>0</v>
      </c>
    </row>
    <row r="17" spans="3:11" ht="41.25" customHeight="1">
      <c r="C17" s="578"/>
      <c r="D17" s="579"/>
      <c r="E17" s="582"/>
      <c r="F17" s="583"/>
      <c r="G17" s="552"/>
      <c r="H17" s="130" t="s">
        <v>122</v>
      </c>
      <c r="I17" s="554"/>
      <c r="J17" s="555"/>
      <c r="K17" s="239">
        <f t="shared" si="1"/>
        <v>0</v>
      </c>
    </row>
    <row r="18" spans="3:11" ht="48" customHeight="1">
      <c r="C18" s="578"/>
      <c r="D18" s="579"/>
      <c r="E18" s="582"/>
      <c r="F18" s="583"/>
      <c r="G18" s="552"/>
      <c r="H18" s="130" t="s">
        <v>123</v>
      </c>
      <c r="I18" s="554"/>
      <c r="J18" s="555"/>
      <c r="K18" s="239">
        <f t="shared" si="1"/>
        <v>0</v>
      </c>
    </row>
    <row r="19" spans="3:11" ht="36" customHeight="1">
      <c r="C19" s="578"/>
      <c r="D19" s="579"/>
      <c r="E19" s="582"/>
      <c r="F19" s="583"/>
      <c r="G19" s="552"/>
      <c r="H19" s="130" t="s">
        <v>124</v>
      </c>
      <c r="I19" s="554"/>
      <c r="J19" s="555"/>
      <c r="K19" s="239">
        <f t="shared" si="1"/>
        <v>0</v>
      </c>
    </row>
    <row r="20" spans="3:11" ht="35.25" customHeight="1">
      <c r="C20" s="578"/>
      <c r="D20" s="579"/>
      <c r="E20" s="582"/>
      <c r="F20" s="583"/>
      <c r="G20" s="552"/>
      <c r="H20" s="130" t="s">
        <v>125</v>
      </c>
      <c r="I20" s="554"/>
      <c r="J20" s="555"/>
      <c r="K20" s="239">
        <f t="shared" si="1"/>
        <v>0</v>
      </c>
    </row>
    <row r="21" spans="3:11" ht="38.25" customHeight="1">
      <c r="C21" s="578"/>
      <c r="D21" s="579"/>
      <c r="E21" s="582"/>
      <c r="F21" s="583"/>
      <c r="G21" s="552"/>
      <c r="H21" s="130" t="s">
        <v>126</v>
      </c>
      <c r="I21" s="554"/>
      <c r="J21" s="555"/>
      <c r="K21" s="239">
        <f t="shared" si="1"/>
        <v>0</v>
      </c>
    </row>
    <row r="22" spans="3:11" ht="36" customHeight="1">
      <c r="C22" s="560"/>
      <c r="D22" s="561"/>
      <c r="E22" s="584"/>
      <c r="F22" s="585"/>
      <c r="G22" s="553"/>
      <c r="H22" s="130" t="s">
        <v>127</v>
      </c>
      <c r="I22" s="554"/>
      <c r="J22" s="555"/>
      <c r="K22" s="239">
        <f t="shared" si="1"/>
        <v>0</v>
      </c>
    </row>
    <row r="23" spans="3:11" ht="34.5" customHeight="1">
      <c r="C23" s="571" t="s">
        <v>128</v>
      </c>
      <c r="D23" s="572"/>
      <c r="E23" s="554"/>
      <c r="F23" s="573"/>
      <c r="G23" s="232">
        <f aca="true" t="shared" si="2" ref="G23:G30">IF(E23&lt;&gt;"",E23/$E$31,0)</f>
        <v>0</v>
      </c>
      <c r="H23" s="130" t="s">
        <v>129</v>
      </c>
      <c r="I23" s="554"/>
      <c r="J23" s="555"/>
      <c r="K23" s="239">
        <f t="shared" si="1"/>
        <v>0</v>
      </c>
    </row>
    <row r="24" spans="3:11" ht="32.25" customHeight="1">
      <c r="C24" s="571" t="s">
        <v>130</v>
      </c>
      <c r="D24" s="572"/>
      <c r="E24" s="554"/>
      <c r="F24" s="573"/>
      <c r="G24" s="232">
        <f t="shared" si="2"/>
        <v>0</v>
      </c>
      <c r="H24" s="130" t="s">
        <v>131</v>
      </c>
      <c r="I24" s="554"/>
      <c r="J24" s="555"/>
      <c r="K24" s="239">
        <f t="shared" si="1"/>
        <v>0</v>
      </c>
    </row>
    <row r="25" spans="3:11" ht="33" customHeight="1">
      <c r="C25" s="571" t="s">
        <v>132</v>
      </c>
      <c r="D25" s="572"/>
      <c r="E25" s="554"/>
      <c r="F25" s="573"/>
      <c r="G25" s="232">
        <f t="shared" si="2"/>
        <v>0</v>
      </c>
      <c r="H25" s="130" t="s">
        <v>133</v>
      </c>
      <c r="I25" s="554"/>
      <c r="J25" s="555"/>
      <c r="K25" s="239">
        <f t="shared" si="1"/>
        <v>0</v>
      </c>
    </row>
    <row r="26" spans="3:11" ht="36" customHeight="1">
      <c r="C26" s="571" t="s">
        <v>134</v>
      </c>
      <c r="D26" s="572"/>
      <c r="E26" s="554"/>
      <c r="F26" s="573"/>
      <c r="G26" s="232">
        <f t="shared" si="2"/>
        <v>0</v>
      </c>
      <c r="H26" s="130" t="s">
        <v>135</v>
      </c>
      <c r="I26" s="554"/>
      <c r="J26" s="555"/>
      <c r="K26" s="239">
        <f t="shared" si="1"/>
        <v>0</v>
      </c>
    </row>
    <row r="27" spans="3:11" ht="37.5" customHeight="1" thickBot="1">
      <c r="C27" s="567" t="s">
        <v>136</v>
      </c>
      <c r="D27" s="568"/>
      <c r="E27" s="569"/>
      <c r="F27" s="570"/>
      <c r="G27" s="232">
        <f t="shared" si="2"/>
        <v>0</v>
      </c>
      <c r="H27" s="229" t="s">
        <v>137</v>
      </c>
      <c r="I27" s="542"/>
      <c r="J27" s="543"/>
      <c r="K27" s="240">
        <f t="shared" si="1"/>
        <v>0</v>
      </c>
    </row>
    <row r="28" spans="3:11" ht="24.75" customHeight="1" thickBot="1">
      <c r="C28" s="117" t="s">
        <v>138</v>
      </c>
      <c r="D28" s="118"/>
      <c r="E28" s="556">
        <f>SUM(E9:F27)</f>
        <v>0</v>
      </c>
      <c r="F28" s="557"/>
      <c r="G28" s="234"/>
      <c r="H28" s="228" t="s">
        <v>139</v>
      </c>
      <c r="I28" s="558">
        <f>SUM(I9:J27)</f>
        <v>0</v>
      </c>
      <c r="J28" s="559"/>
      <c r="K28" s="238"/>
    </row>
    <row r="29" spans="3:11" ht="35.25" customHeight="1" thickBot="1">
      <c r="C29" s="560" t="s">
        <v>140</v>
      </c>
      <c r="D29" s="561"/>
      <c r="E29" s="562"/>
      <c r="F29" s="563"/>
      <c r="G29" s="233"/>
      <c r="H29" s="116" t="s">
        <v>141</v>
      </c>
      <c r="I29" s="576"/>
      <c r="J29" s="577"/>
      <c r="K29" s="233"/>
    </row>
    <row r="30" spans="3:11" ht="27" customHeight="1" thickBot="1">
      <c r="C30" s="545" t="s">
        <v>142</v>
      </c>
      <c r="D30" s="546"/>
      <c r="E30" s="547">
        <f>IF(I28&gt;E28,I28-E28,"")</f>
      </c>
      <c r="F30" s="548"/>
      <c r="G30" s="232">
        <f t="shared" si="2"/>
        <v>0</v>
      </c>
      <c r="H30" s="128" t="s">
        <v>142</v>
      </c>
      <c r="I30" s="549">
        <f>IF(E28&gt;I28,E28-I28,"")</f>
      </c>
      <c r="J30" s="550"/>
      <c r="K30" s="236">
        <f t="shared" si="1"/>
        <v>0</v>
      </c>
    </row>
    <row r="31" spans="3:11" ht="28.5" customHeight="1" thickBot="1">
      <c r="C31" s="574" t="s">
        <v>232</v>
      </c>
      <c r="D31" s="575"/>
      <c r="E31" s="556">
        <f>SUM(E28,E30)</f>
        <v>0</v>
      </c>
      <c r="F31" s="557"/>
      <c r="G31" s="235">
        <f>SUM(G9:G14,G23:G27,G30)</f>
        <v>0</v>
      </c>
      <c r="H31" s="231" t="s">
        <v>232</v>
      </c>
      <c r="I31" s="556">
        <f>SUM(I28,I30)</f>
        <v>0</v>
      </c>
      <c r="J31" s="557"/>
      <c r="K31" s="237">
        <f>SUM(K9:K27,K30)</f>
        <v>0</v>
      </c>
    </row>
    <row r="32" spans="3:11" ht="28.5" customHeight="1">
      <c r="C32" s="536" t="s">
        <v>233</v>
      </c>
      <c r="D32" s="537"/>
      <c r="E32" s="537"/>
      <c r="F32" s="537"/>
      <c r="G32" s="538"/>
      <c r="H32" s="530"/>
      <c r="I32" s="531"/>
      <c r="J32" s="531"/>
      <c r="K32" s="532"/>
    </row>
    <row r="33" spans="3:11" ht="28.5" customHeight="1" thickBot="1">
      <c r="C33" s="539"/>
      <c r="D33" s="540"/>
      <c r="E33" s="540"/>
      <c r="F33" s="540"/>
      <c r="G33" s="541"/>
      <c r="H33" s="533"/>
      <c r="I33" s="534"/>
      <c r="J33" s="534"/>
      <c r="K33" s="535"/>
    </row>
    <row r="34" spans="3:10" ht="21.75" customHeight="1">
      <c r="C34" s="114" t="s">
        <v>143</v>
      </c>
      <c r="D34" s="114"/>
      <c r="E34" s="114"/>
      <c r="F34" s="114"/>
      <c r="G34" s="114"/>
      <c r="H34" s="114"/>
      <c r="I34" s="114"/>
      <c r="J34" s="114"/>
    </row>
    <row r="37" ht="15.75" thickBot="1"/>
    <row r="38" spans="2:3" ht="18.75" thickBot="1">
      <c r="B38" s="20"/>
      <c r="C38" s="15" t="s">
        <v>45</v>
      </c>
    </row>
    <row r="39" spans="2:3" ht="18.75" thickBot="1">
      <c r="B39" s="18"/>
      <c r="C39" s="15" t="s">
        <v>46</v>
      </c>
    </row>
    <row r="40" spans="2:3" ht="18.75" thickBot="1">
      <c r="B40" s="19"/>
      <c r="C40" s="15" t="s">
        <v>47</v>
      </c>
    </row>
  </sheetData>
  <sheetProtection password="DF2F" sheet="1"/>
  <mergeCells count="63">
    <mergeCell ref="D6:E6"/>
    <mergeCell ref="C9:D9"/>
    <mergeCell ref="E9:F9"/>
    <mergeCell ref="A1:J1"/>
    <mergeCell ref="C3:J3"/>
    <mergeCell ref="C12:D12"/>
    <mergeCell ref="E12:F12"/>
    <mergeCell ref="F6:G6"/>
    <mergeCell ref="C8:G8"/>
    <mergeCell ref="H8:K8"/>
    <mergeCell ref="C13:D13"/>
    <mergeCell ref="E13:F13"/>
    <mergeCell ref="I12:J12"/>
    <mergeCell ref="I13:J13"/>
    <mergeCell ref="C23:D23"/>
    <mergeCell ref="E23:F23"/>
    <mergeCell ref="I23:J23"/>
    <mergeCell ref="C14:D14"/>
    <mergeCell ref="E14:F14"/>
    <mergeCell ref="C15:D22"/>
    <mergeCell ref="I24:J24"/>
    <mergeCell ref="I25:J25"/>
    <mergeCell ref="I19:J19"/>
    <mergeCell ref="I20:J20"/>
    <mergeCell ref="I21:J21"/>
    <mergeCell ref="I22:J22"/>
    <mergeCell ref="I28:J28"/>
    <mergeCell ref="I29:J29"/>
    <mergeCell ref="I30:J30"/>
    <mergeCell ref="C27:D27"/>
    <mergeCell ref="E27:F27"/>
    <mergeCell ref="I26:J26"/>
    <mergeCell ref="I27:J27"/>
    <mergeCell ref="C26:D26"/>
    <mergeCell ref="C29:D29"/>
    <mergeCell ref="E29:F29"/>
    <mergeCell ref="C30:D30"/>
    <mergeCell ref="E30:F30"/>
    <mergeCell ref="E15:F22"/>
    <mergeCell ref="C24:D24"/>
    <mergeCell ref="E24:F24"/>
    <mergeCell ref="C25:D25"/>
    <mergeCell ref="E25:F25"/>
    <mergeCell ref="I9:J9"/>
    <mergeCell ref="I10:J10"/>
    <mergeCell ref="I11:J11"/>
    <mergeCell ref="E31:F31"/>
    <mergeCell ref="I31:J31"/>
    <mergeCell ref="C10:D10"/>
    <mergeCell ref="E10:F10"/>
    <mergeCell ref="C11:D11"/>
    <mergeCell ref="E26:F26"/>
    <mergeCell ref="E11:F11"/>
    <mergeCell ref="C32:G33"/>
    <mergeCell ref="H32:K33"/>
    <mergeCell ref="I14:J14"/>
    <mergeCell ref="G15:G22"/>
    <mergeCell ref="I15:J15"/>
    <mergeCell ref="I16:J16"/>
    <mergeCell ref="I17:J17"/>
    <mergeCell ref="I18:J18"/>
    <mergeCell ref="C31:D31"/>
    <mergeCell ref="E28:F28"/>
  </mergeCells>
  <printOptions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LATOUR 921</dc:creator>
  <cp:keywords/>
  <dc:description/>
  <cp:lastModifiedBy>Ynes OUARGLI 921</cp:lastModifiedBy>
  <cp:lastPrinted>2019-01-17T13:29:01Z</cp:lastPrinted>
  <dcterms:created xsi:type="dcterms:W3CDTF">2017-04-28T08:19:10Z</dcterms:created>
  <dcterms:modified xsi:type="dcterms:W3CDTF">2022-05-24T09:44:35Z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