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TITE ENFANCE\EAJE PSU\guide PSU\MAJ FEV 2026\"/>
    </mc:Choice>
  </mc:AlternateContent>
  <xr:revisionPtr revIDLastSave="0" documentId="8_{44814C3F-5162-4D79-9E7C-30402DF509C2}" xr6:coauthVersionLast="47" xr6:coauthVersionMax="47" xr10:uidLastSave="{00000000-0000-0000-0000-000000000000}"/>
  <bookViews>
    <workbookView xWindow="330" yWindow="-120" windowWidth="28590" windowHeight="15720" firstSheet="1" activeTab="1" xr2:uid="{00000000-000D-0000-FFFF-FFFF00000000}"/>
  </bookViews>
  <sheets>
    <sheet name="LISEZ-MOI" sheetId="8" r:id="rId1"/>
    <sheet name="SIMULATEUR" sheetId="7" r:id="rId2"/>
  </sheets>
  <externalReferences>
    <externalReference r:id="rId3"/>
    <externalReference r:id="rId4"/>
    <externalReference r:id="rId5"/>
  </externalReferences>
  <definedNames>
    <definedName name="L_ACTCEJDOSSAFC">[1]ListeActionsCej!$T$8:$T$1407</definedName>
    <definedName name="L_BDDCOMM">OFFSET([2]Parametres!$A$3:$H$3,0,0,COUNTA([2]Parametres!$A:$A))</definedName>
    <definedName name="L_BDDEPCI">OFFSET([2]Parametres!$J$3:$O$3,0,0,COUNTA([2]Parametres!$J:$J))</definedName>
    <definedName name="L_BDDGEST">OFFSET([2]Parametres!$T$3:$U$3,0,0,COUNTA([2]Parametres!$T:$T))</definedName>
    <definedName name="L_BDDSIVOM">OFFSET([2]Parametres!$Q$3:$R$3,0,0,COUNTA([2]Parametres!$Q:$Q))</definedName>
    <definedName name="L_CASODOSSAFC">[1]ListeDOM!$D$8:$D$1009</definedName>
    <definedName name="L_FRTDOSSAFC">[1]ListeFrt_QPV!$D$8:$D$1009</definedName>
    <definedName name="L_MTACTCEJ">[1]ListeActionsCej!$K$8:$K$1407</definedName>
    <definedName name="L_MTCASO">[1]ListeDOM!$C$8:$C$1009</definedName>
    <definedName name="L_MTFRT">[1]ListeFrt_QPV!$C$8:$C$1009</definedName>
    <definedName name="L_NOMCOM">OFFSET([1]Parametres!$A$3,0,0,COUNTA([1]Parametres!$A:$A))</definedName>
    <definedName name="L_NOMEPCI">OFFSET([1]Parametres!$J$3,0,0,COUNTA([1]Parametres!$J:$J))</definedName>
    <definedName name="L_NOMGEST">OFFSET([1]Parametres!$W$3,0,0,COUNTA([1]Parametres!$W:$W))</definedName>
    <definedName name="L_NOMSIVOM">OFFSET([1]Parametres!$Q$3,0,0,COUNTA([1]Parametres!$Q:$Q)-1)</definedName>
    <definedName name="L_TerritComp">[2]Parametres!$W$3:$W$6</definedName>
    <definedName name="L_TerritComp_restreint">[2]Parametres!$W$3:$W$5</definedName>
    <definedName name="villes">'[3]Données Territoire'!$B$1:$B$37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7" l="1"/>
  <c r="E30" i="7"/>
  <c r="G17" i="7"/>
  <c r="E24" i="7"/>
  <c r="F24" i="7" s="1"/>
  <c r="H17" i="7"/>
  <c r="F17" i="7"/>
  <c r="I13" i="7"/>
  <c r="M13" i="7" s="1"/>
  <c r="Q13" i="7" s="1"/>
  <c r="L13" i="7"/>
  <c r="P13" i="7" l="1"/>
  <c r="O13" i="7"/>
  <c r="I17" i="7"/>
  <c r="J17" i="7" s="1"/>
  <c r="K17" i="7" s="1"/>
  <c r="N13" i="7"/>
  <c r="R1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tc={73AA754D-731B-4D82-BC73-19F6B9E69AEC}</author>
  </authors>
  <commentList>
    <comment ref="D30" authorId="0" shapeId="0" xr:uid="{73AA754D-731B-4D82-BC73-19F6B9E69A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Liste déroulante</t>
      </text>
    </comment>
  </commentList>
</comments>
</file>

<file path=xl/sharedStrings.xml><?xml version="1.0" encoding="utf-8"?>
<sst xmlns="http://schemas.openxmlformats.org/spreadsheetml/2006/main" count="75" uniqueCount="75">
  <si>
    <t>Préambule : Simulateur d'aide au calcul de la PSU</t>
  </si>
  <si>
    <t>Ce simulateur a pour objet de vous accompagner pour l'estimation de votre droit PSU suite aux nouvelles modalités de calcul du prix de revient (linéarisation).</t>
  </si>
  <si>
    <t>Il s'agit d'une estimation au regard des données d'activité et financière que vous renseignez.</t>
  </si>
  <si>
    <t>Le simulateur s'appuie sur les barèmes en vigueur en janvier 2026,</t>
  </si>
  <si>
    <t>Seules les données renseignées dans Mon compte partenaire font foi.</t>
  </si>
  <si>
    <t xml:space="preserve">Comment utiliser le simulateur : </t>
  </si>
  <si>
    <t xml:space="preserve">Remplir les cases colorées : C13 à H13 et J13 et K13 et E17 </t>
  </si>
  <si>
    <t>et D30 (liste déroulante)</t>
  </si>
  <si>
    <t>Les cases blanches se calculent automatiquement.</t>
  </si>
  <si>
    <t>Votre conseiller en développement reste à votre disposition en cas de besoin d'accomapgnement particulier.</t>
  </si>
  <si>
    <t>SIMULATEUR CALCUL PSU et bonus (Handicap et mixité)</t>
  </si>
  <si>
    <r>
      <rPr>
        <b/>
        <sz val="11"/>
        <color theme="7" tint="-0.249977111117893"/>
        <rFont val="Calibri"/>
        <family val="2"/>
        <scheme val="minor"/>
      </rPr>
      <t>Calcul de la PSU s</t>
    </r>
    <r>
      <rPr>
        <b/>
        <sz val="11"/>
        <rFont val="Calibri"/>
        <family val="2"/>
        <scheme val="minor"/>
      </rPr>
      <t>ocle = 66*</t>
    </r>
    <r>
      <rPr>
        <b/>
        <sz val="11"/>
        <color rgb="FF00B0F0"/>
        <rFont val="Calibri"/>
        <family val="2"/>
        <scheme val="minor"/>
      </rPr>
      <t xml:space="preserve">prix de revient (plafonné) </t>
    </r>
    <r>
      <rPr>
        <b/>
        <sz val="11"/>
        <rFont val="Calibri"/>
        <family val="2"/>
        <scheme val="minor"/>
      </rPr>
      <t>*</t>
    </r>
    <r>
      <rPr>
        <b/>
        <sz val="11"/>
        <color rgb="FFFF00FF"/>
        <rFont val="Calibri"/>
        <family val="2"/>
        <scheme val="minor"/>
      </rPr>
      <t xml:space="preserve"> heures facturées</t>
    </r>
    <r>
      <rPr>
        <b/>
        <sz val="11"/>
        <rFont val="Calibri"/>
        <family val="2"/>
        <scheme val="minor"/>
      </rPr>
      <t xml:space="preserve"> -</t>
    </r>
    <r>
      <rPr>
        <b/>
        <sz val="11"/>
        <color theme="7" tint="-0.249977111117893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 xml:space="preserve">participation familiale  </t>
    </r>
  </si>
  <si>
    <t>Prix plafond si taux de facturation &lt; 107%</t>
  </si>
  <si>
    <r>
      <t xml:space="preserve">Prix plafond si taux de facturation &gt;107% et &lt; 120%
</t>
    </r>
    <r>
      <rPr>
        <b/>
        <sz val="11"/>
        <color theme="1"/>
        <rFont val="Calibri"/>
        <family val="2"/>
        <scheme val="minor"/>
      </rPr>
      <t>constante - pente*taux de facturation</t>
    </r>
  </si>
  <si>
    <t xml:space="preserve">Prix plafond si taux de facturation &gt; 120% </t>
  </si>
  <si>
    <t>Constante 2026</t>
  </si>
  <si>
    <t>Pente 2026</t>
  </si>
  <si>
    <t>non</t>
  </si>
  <si>
    <t>Avec couche et repas</t>
  </si>
  <si>
    <t xml:space="preserve">
23,812 -12,674 * taux de facturation</t>
  </si>
  <si>
    <t>oui</t>
  </si>
  <si>
    <t>Sans couche et repas</t>
  </si>
  <si>
    <t>23,482 - 12,674 * taux de facturation</t>
  </si>
  <si>
    <t>PRESENTATION</t>
  </si>
  <si>
    <t>DONNEES DE FONCTIONNEMENT</t>
  </si>
  <si>
    <t>DONNEES FINANCIERES</t>
  </si>
  <si>
    <t xml:space="preserve">PRIX DE REVIENT </t>
  </si>
  <si>
    <t>HEURES SANS ENFANTS</t>
  </si>
  <si>
    <t xml:space="preserve">Nom de la structure </t>
  </si>
  <si>
    <t>Nombre de places (agrément PMI)</t>
  </si>
  <si>
    <r>
      <t xml:space="preserve">Fourniture de couche et repas
</t>
    </r>
    <r>
      <rPr>
        <i/>
        <sz val="11"/>
        <color theme="1"/>
        <rFont val="Calibri"/>
        <family val="2"/>
        <scheme val="minor"/>
      </rPr>
      <t>OUI ou NON</t>
    </r>
  </si>
  <si>
    <t>Nombre d'enfants inscrits au cours de l'année</t>
  </si>
  <si>
    <r>
      <t xml:space="preserve">Nombre de journée pédagogiques
</t>
    </r>
    <r>
      <rPr>
        <i/>
        <sz val="11"/>
        <color theme="1"/>
        <rFont val="Calibri"/>
        <family val="2"/>
        <scheme val="minor"/>
      </rPr>
      <t>0, 1, 2 ou 3</t>
    </r>
  </si>
  <si>
    <r>
      <t xml:space="preserve">Nbre d'heures </t>
    </r>
    <r>
      <rPr>
        <b/>
        <sz val="11"/>
        <color theme="1"/>
        <rFont val="Calibri"/>
        <family val="2"/>
        <scheme val="minor"/>
      </rPr>
      <t>facturées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</si>
  <si>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Nbre d'heures </t>
    </r>
    <r>
      <rPr>
        <b/>
        <sz val="11"/>
        <color theme="1"/>
        <rFont val="Calibri"/>
        <family val="2"/>
        <scheme val="minor"/>
      </rPr>
      <t>de présence</t>
    </r>
    <r>
      <rPr>
        <sz val="11"/>
        <color theme="1"/>
        <rFont val="Calibri"/>
        <family val="2"/>
        <scheme val="minor"/>
      </rPr>
      <t xml:space="preserve"> </t>
    </r>
  </si>
  <si>
    <t>Taux de facturation</t>
  </si>
  <si>
    <t>Total des Charges (en €)</t>
  </si>
  <si>
    <t>Total des Participations familiales (déductibles de la PS) (en €)</t>
  </si>
  <si>
    <t>Prix de revient</t>
  </si>
  <si>
    <t>Prix de revient plafond</t>
  </si>
  <si>
    <t>Montant horaire de la PS</t>
  </si>
  <si>
    <t>PSU socle</t>
  </si>
  <si>
    <t>Heures de préparation (en €)</t>
  </si>
  <si>
    <t>Journée pédagogique (en €)</t>
  </si>
  <si>
    <t>Total 
(Psu socle + financement des heures sans enfants)</t>
  </si>
  <si>
    <t>Bonus inclusion handicap</t>
  </si>
  <si>
    <t>% enfants inscrits porteurs de handicap, reconnu ou en cours de détection</t>
  </si>
  <si>
    <t>Prix de revient plafond par place</t>
  </si>
  <si>
    <t>Taux de financement des places concernées</t>
  </si>
  <si>
    <t>Enfants inscrits bénéficiaires de l’AEEH ou dont le handicap est en cours de détection</t>
  </si>
  <si>
    <t xml:space="preserve">Prix de revient par place </t>
  </si>
  <si>
    <t xml:space="preserve">% d’enfants porteurs de handicap </t>
  </si>
  <si>
    <t xml:space="preserve">prix de revient plafond / place </t>
  </si>
  <si>
    <t xml:space="preserve">Taux de financement </t>
  </si>
  <si>
    <t xml:space="preserve">Montant du bonus par place </t>
  </si>
  <si>
    <t>Montant bonus inclusion handicap</t>
  </si>
  <si>
    <t>&gt;=7,5%</t>
  </si>
  <si>
    <t>&gt;=5% et 7,5%</t>
  </si>
  <si>
    <t>8984 + (% enfants Aeeh*179673)</t>
  </si>
  <si>
    <t>&lt;5%</t>
  </si>
  <si>
    <t>Montant plafond de bonus par place</t>
  </si>
  <si>
    <t>Bonus mixité sociale</t>
  </si>
  <si>
    <t>Particiaptions familliales moyennes / heures facturées</t>
  </si>
  <si>
    <t>Tranche par place</t>
  </si>
  <si>
    <t xml:space="preserve">Montant horaire moyen des PF </t>
  </si>
  <si>
    <t>Montant bonus mixité sociale</t>
  </si>
  <si>
    <t>Bonus attractivité</t>
  </si>
  <si>
    <t>Nature Juridique</t>
  </si>
  <si>
    <t>Montant forfaitaire</t>
  </si>
  <si>
    <t>Nature juridique Gestionnaire</t>
  </si>
  <si>
    <t>Montant bonus Attractivtié</t>
  </si>
  <si>
    <t>Association</t>
  </si>
  <si>
    <t>Collectivité</t>
  </si>
  <si>
    <t>EPCI</t>
  </si>
  <si>
    <t>TOTAL PSU + BONUS (HORS BONUS CTG)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</si>
</sst>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#,##0.00\ &quot;€&quot;"/>
    <numFmt numFmtId="166" formatCode="#,##0.000\ &quot;€&quot;"/>
    <numFmt numFmtId="167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rgb="FF0070C0"/>
      <name val="Roboto"/>
    </font>
    <font>
      <sz val="14"/>
      <color rgb="FF002060"/>
      <name val="Roboto"/>
    </font>
    <font>
      <i/>
      <sz val="14"/>
      <color rgb="FF002060"/>
      <name val="Roboto"/>
    </font>
    <font>
      <sz val="12"/>
      <color rgb="FFC00000"/>
      <name val="Roboto"/>
    </font>
    <font>
      <b/>
      <u/>
      <sz val="14"/>
      <color rgb="FFFF0000"/>
      <name val="Roboto"/>
    </font>
    <font>
      <b/>
      <sz val="14"/>
      <color rgb="FF002060"/>
      <name val="Roboto"/>
    </font>
    <font>
      <sz val="14.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EF8F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44" fontId="1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/>
    <xf numFmtId="44" fontId="1" fillId="0" borderId="0" xfId="1" applyFont="1" applyFill="1"/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4" fillId="8" borderId="4" xfId="0" applyFont="1" applyFill="1" applyBorder="1" applyAlignment="1">
      <alignment horizontal="center" vertical="center" wrapText="1"/>
    </xf>
    <xf numFmtId="0" fontId="4" fillId="8" borderId="4" xfId="0" applyFont="1" applyFill="1" applyBorder="1"/>
    <xf numFmtId="0" fontId="4" fillId="9" borderId="4" xfId="0" applyFont="1" applyFill="1" applyBorder="1" applyAlignment="1">
      <alignment horizontal="center" vertical="center"/>
    </xf>
    <xf numFmtId="0" fontId="0" fillId="9" borderId="4" xfId="0" applyFill="1" applyBorder="1"/>
    <xf numFmtId="164" fontId="5" fillId="0" borderId="4" xfId="2" applyNumberFormat="1" applyFont="1" applyFill="1" applyBorder="1" applyAlignment="1">
      <alignment horizontal="center" vertical="center"/>
    </xf>
    <xf numFmtId="44" fontId="4" fillId="10" borderId="4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9" fontId="1" fillId="2" borderId="6" xfId="2" applyFont="1" applyFill="1" applyBorder="1" applyAlignment="1">
      <alignment horizontal="center" vertical="center" wrapText="1"/>
    </xf>
    <xf numFmtId="44" fontId="1" fillId="3" borderId="6" xfId="1" applyFont="1" applyFill="1" applyBorder="1" applyAlignment="1">
      <alignment horizontal="center" vertical="center" wrapText="1"/>
    </xf>
    <xf numFmtId="44" fontId="1" fillId="5" borderId="8" xfId="1" applyFont="1" applyFill="1" applyBorder="1" applyAlignment="1">
      <alignment horizontal="center" vertical="center" wrapText="1"/>
    </xf>
    <xf numFmtId="44" fontId="1" fillId="5" borderId="6" xfId="1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44" fontId="0" fillId="0" borderId="0" xfId="1" applyFont="1"/>
    <xf numFmtId="44" fontId="0" fillId="0" borderId="0" xfId="1" applyFont="1" applyFill="1"/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165" fontId="7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9" fontId="7" fillId="0" borderId="0" xfId="2" applyFont="1" applyBorder="1" applyAlignment="1">
      <alignment horizontal="center" vertical="center"/>
    </xf>
    <xf numFmtId="44" fontId="2" fillId="4" borderId="10" xfId="1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3" fillId="0" borderId="0" xfId="0" applyFont="1" applyAlignment="1">
      <alignment horizontal="center" vertical="center" textRotation="90" wrapText="1"/>
    </xf>
    <xf numFmtId="166" fontId="0" fillId="0" borderId="11" xfId="0" applyNumberFormat="1" applyBorder="1" applyAlignment="1">
      <alignment horizontal="center" vertical="center"/>
    </xf>
    <xf numFmtId="0" fontId="19" fillId="0" borderId="0" xfId="0" applyFont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6" fontId="0" fillId="0" borderId="11" xfId="0" applyNumberFormat="1" applyBorder="1"/>
    <xf numFmtId="9" fontId="0" fillId="0" borderId="11" xfId="0" applyNumberFormat="1" applyBorder="1"/>
    <xf numFmtId="44" fontId="0" fillId="0" borderId="11" xfId="0" applyNumberFormat="1" applyBorder="1"/>
    <xf numFmtId="10" fontId="0" fillId="0" borderId="11" xfId="0" applyNumberFormat="1" applyBorder="1"/>
    <xf numFmtId="44" fontId="1" fillId="0" borderId="11" xfId="1" applyFont="1" applyFill="1" applyBorder="1"/>
    <xf numFmtId="0" fontId="20" fillId="11" borderId="11" xfId="0" applyFont="1" applyFill="1" applyBorder="1" applyAlignment="1">
      <alignment vertical="center" wrapText="1"/>
    </xf>
    <xf numFmtId="8" fontId="0" fillId="0" borderId="11" xfId="0" applyNumberFormat="1" applyBorder="1"/>
    <xf numFmtId="0" fontId="20" fillId="12" borderId="11" xfId="0" applyFont="1" applyFill="1" applyBorder="1" applyAlignment="1">
      <alignment vertical="center" wrapText="1"/>
    </xf>
    <xf numFmtId="0" fontId="2" fillId="12" borderId="11" xfId="0" applyFont="1" applyFill="1" applyBorder="1" applyAlignment="1">
      <alignment wrapText="1"/>
    </xf>
    <xf numFmtId="4" fontId="2" fillId="0" borderId="11" xfId="0" applyNumberFormat="1" applyFont="1" applyBorder="1"/>
    <xf numFmtId="44" fontId="2" fillId="0" borderId="11" xfId="1" applyFont="1" applyFill="1" applyBorder="1"/>
    <xf numFmtId="167" fontId="0" fillId="11" borderId="11" xfId="0" applyNumberFormat="1" applyFill="1" applyBorder="1" applyProtection="1">
      <protection locked="0"/>
    </xf>
    <xf numFmtId="0" fontId="3" fillId="0" borderId="0" xfId="0" applyFont="1" applyAlignment="1">
      <alignment vertical="center" textRotation="90" wrapText="1"/>
    </xf>
    <xf numFmtId="0" fontId="2" fillId="13" borderId="11" xfId="0" applyFont="1" applyFill="1" applyBorder="1" applyAlignment="1">
      <alignment wrapText="1"/>
    </xf>
    <xf numFmtId="0" fontId="0" fillId="13" borderId="11" xfId="0" applyFill="1" applyBorder="1"/>
    <xf numFmtId="0" fontId="1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4" fontId="2" fillId="5" borderId="10" xfId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6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6" xfId="0" applyFont="1" applyBorder="1" applyAlignment="1">
      <alignment horizontal="center" vertical="center" textRotation="90" wrapText="1"/>
    </xf>
    <xf numFmtId="0" fontId="2" fillId="14" borderId="1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9FFF"/>
      <color rgb="FFCCFFFF"/>
      <color rgb="FFFF00FF"/>
      <color rgb="FFFF9999"/>
      <color rgb="FFFFF7E1"/>
      <color rgb="FFFFE1FF"/>
      <color rgb="FFDDFFDD"/>
      <color rgb="FFFFCCFF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-commun\Suivi%20CTG\Version%202021\1-Outil_PSEaje_2021_V2304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-commun\Suivi%20CTG\Version%202021\Outil_horsPS_Lissage_20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bola921\Downloads\Outil%20BT%20partenaires%202021%20ok%201%20(1).xlsx" TargetMode="External"/><Relationship Id="rId1" Type="http://schemas.openxmlformats.org/officeDocument/2006/relationships/externalLinkPath" Target="file:///C:\Users\ibola921\Downloads\Outil%20BT%20partenaires%202021%20ok%2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Utilisation"/>
      <sheetName val="Sources des données"/>
      <sheetName val="Parametres"/>
      <sheetName val="CalculetteGpComm"/>
      <sheetName val="ListeEquip"/>
      <sheetName val="ListeActionsCej"/>
      <sheetName val="RedressementCEJ"/>
      <sheetName val="ListeFrt_QPV"/>
      <sheetName val="ListeDOM"/>
      <sheetName val="geolissage"/>
      <sheetName val="TCD_RecapTerrit"/>
      <sheetName val="TCD_EquipGeoliss"/>
      <sheetName val="OffreExistanteDvpt"/>
      <sheetName val="RecapTerrito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Utilisation"/>
      <sheetName val="Sources des données"/>
      <sheetName val="Parametres"/>
      <sheetName val="geolissage"/>
      <sheetName val="ListeRedressement"/>
      <sheetName val="TCD_RecapTerrit"/>
      <sheetName val="Lissage"/>
      <sheetName val="Recapitulat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mulateur BT offre existante"/>
      <sheetName val="Données Territoire"/>
      <sheetName val="données de ref"/>
      <sheetName val="données ref ALSH"/>
      <sheetName val="données ref RAM"/>
      <sheetName val="données ref LAEP"/>
      <sheetName val="données ref hors ps"/>
      <sheetName val="Plan de reb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cie PETELLAT 731" id="{52CAA8E9-9586-4E03-9218-B62FF02E71C6}" userId="S::lucie.petellat@caf73.caf.fr::5009a46a-4fb8-41fd-b7a5-c7760a9ce775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0" dT="2026-03-23T14:35:33.75" personId="{52CAA8E9-9586-4E03-9218-B62FF02E71C6}" id="{73AA754D-731B-4D82-BC73-19F6B9E69AEC}">
    <text>Liste déroulante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001E-54BD-406F-9BA3-F5E4662DE865}">
  <dimension ref="B2:J13"/>
  <sheetViews>
    <sheetView workbookViewId="0">
      <selection activeCell="C11" sqref="C11"/>
    </sheetView>
  </sheetViews>
  <sheetFormatPr baseColWidth="10" defaultColWidth="11.42578125" defaultRowHeight="15" x14ac:dyDescent="0.25"/>
  <cols>
    <col min="1" max="1" width="11.85546875" customWidth="1"/>
  </cols>
  <sheetData>
    <row r="2" spans="2:10" ht="38.25" customHeight="1" x14ac:dyDescent="0.25">
      <c r="B2" s="70" t="s">
        <v>0</v>
      </c>
      <c r="C2" s="70"/>
      <c r="D2" s="70"/>
      <c r="E2" s="70"/>
      <c r="F2" s="70"/>
      <c r="G2" s="70"/>
      <c r="H2" s="70"/>
      <c r="I2" s="70"/>
      <c r="J2" s="70"/>
    </row>
    <row r="4" spans="2:10" ht="18.75" x14ac:dyDescent="0.3">
      <c r="B4" s="45" t="s">
        <v>1</v>
      </c>
    </row>
    <row r="5" spans="2:10" ht="18.75" x14ac:dyDescent="0.3">
      <c r="B5" s="45" t="s">
        <v>2</v>
      </c>
    </row>
    <row r="6" spans="2:10" ht="18.75" x14ac:dyDescent="0.3">
      <c r="B6" s="45" t="s">
        <v>3</v>
      </c>
    </row>
    <row r="7" spans="2:10" ht="18.75" x14ac:dyDescent="0.3">
      <c r="B7" s="44" t="s">
        <v>4</v>
      </c>
    </row>
    <row r="8" spans="2:10" ht="18.75" x14ac:dyDescent="0.3">
      <c r="B8" s="44"/>
    </row>
    <row r="9" spans="2:10" ht="18.75" x14ac:dyDescent="0.3">
      <c r="B9" s="47" t="s">
        <v>5</v>
      </c>
    </row>
    <row r="10" spans="2:10" ht="18.75" x14ac:dyDescent="0.3">
      <c r="C10" s="48" t="s">
        <v>6</v>
      </c>
    </row>
    <row r="11" spans="2:10" ht="18.75" x14ac:dyDescent="0.3">
      <c r="C11" s="48"/>
      <c r="D11" s="48" t="s">
        <v>7</v>
      </c>
    </row>
    <row r="12" spans="2:10" ht="18.75" x14ac:dyDescent="0.3">
      <c r="B12" s="44"/>
      <c r="D12" s="46" t="s">
        <v>8</v>
      </c>
    </row>
    <row r="13" spans="2:10" ht="18.75" x14ac:dyDescent="0.3">
      <c r="B13" s="45" t="s">
        <v>9</v>
      </c>
    </row>
  </sheetData>
  <mergeCells count="1">
    <mergeCell ref="B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C772-9B91-4194-A677-5F38D9C9F49A}">
  <dimension ref="A1:AA37"/>
  <sheetViews>
    <sheetView tabSelected="1" zoomScale="99" workbookViewId="0">
      <selection activeCell="G33" sqref="G33"/>
    </sheetView>
  </sheetViews>
  <sheetFormatPr baseColWidth="10" defaultColWidth="11.42578125" defaultRowHeight="15" x14ac:dyDescent="0.25"/>
  <cols>
    <col min="2" max="2" width="34" customWidth="1"/>
    <col min="3" max="3" width="20.5703125" customWidth="1"/>
    <col min="4" max="4" width="35.5703125" customWidth="1"/>
    <col min="5" max="5" width="22.85546875" customWidth="1"/>
    <col min="6" max="6" width="19.7109375" customWidth="1"/>
    <col min="7" max="7" width="21" customWidth="1"/>
    <col min="8" max="8" width="16.7109375" customWidth="1"/>
    <col min="9" max="9" width="12.5703125" customWidth="1"/>
    <col min="10" max="10" width="15.42578125" customWidth="1"/>
    <col min="11" max="11" width="19.7109375" customWidth="1"/>
    <col min="12" max="12" width="14.5703125" customWidth="1"/>
    <col min="13" max="14" width="11.42578125" customWidth="1"/>
    <col min="15" max="15" width="18.28515625" customWidth="1"/>
    <col min="16" max="16" width="13.140625" customWidth="1"/>
    <col min="17" max="17" width="14.85546875" customWidth="1"/>
    <col min="18" max="18" width="27.7109375" customWidth="1"/>
    <col min="25" max="27" width="0" hidden="1" customWidth="1"/>
  </cols>
  <sheetData>
    <row r="1" spans="1:27" ht="15.75" thickBot="1" x14ac:dyDescent="0.3"/>
    <row r="2" spans="1:27" ht="41.25" customHeight="1" thickBot="1" x14ac:dyDescent="0.3">
      <c r="E2" s="71" t="s">
        <v>10</v>
      </c>
      <c r="F2" s="72"/>
      <c r="G2" s="72"/>
      <c r="H2" s="72"/>
      <c r="I2" s="72"/>
      <c r="J2" s="72"/>
      <c r="K2" s="72"/>
      <c r="L2" s="72"/>
      <c r="M2" s="72"/>
      <c r="N2" s="73"/>
    </row>
    <row r="3" spans="1:27" ht="41.25" customHeight="1" x14ac:dyDescent="0.25">
      <c r="E3" s="74" t="s">
        <v>11</v>
      </c>
      <c r="F3" s="74"/>
      <c r="G3" s="74"/>
      <c r="H3" s="74"/>
      <c r="I3" s="74"/>
      <c r="J3" s="74"/>
      <c r="K3" s="74"/>
      <c r="L3" s="74"/>
      <c r="M3" s="74"/>
      <c r="N3" s="74"/>
    </row>
    <row r="4" spans="1:27" ht="41.25" customHeight="1" x14ac:dyDescent="0.25">
      <c r="F4" s="36"/>
      <c r="G4" s="36"/>
      <c r="H4" s="36"/>
      <c r="I4" s="36"/>
      <c r="J4" s="36"/>
      <c r="K4" s="36"/>
      <c r="L4" s="36"/>
      <c r="M4" s="36"/>
      <c r="N4" s="36"/>
    </row>
    <row r="6" spans="1:27" ht="49.5" customHeight="1" x14ac:dyDescent="0.25">
      <c r="B6" s="32"/>
      <c r="C6" s="37" t="s">
        <v>12</v>
      </c>
      <c r="D6" s="38" t="s">
        <v>13</v>
      </c>
      <c r="E6" s="37" t="s">
        <v>14</v>
      </c>
      <c r="G6" s="34" t="s">
        <v>15</v>
      </c>
      <c r="H6" s="34" t="s">
        <v>16</v>
      </c>
      <c r="J6" s="52"/>
      <c r="K6" s="52"/>
      <c r="N6" s="39"/>
      <c r="R6" s="7"/>
      <c r="Y6" t="s">
        <v>17</v>
      </c>
      <c r="AA6">
        <v>1</v>
      </c>
    </row>
    <row r="7" spans="1:27" ht="19.5" customHeight="1" x14ac:dyDescent="0.25">
      <c r="B7" s="33" t="s">
        <v>18</v>
      </c>
      <c r="C7" s="50">
        <v>10.25</v>
      </c>
      <c r="D7" s="38" t="s">
        <v>19</v>
      </c>
      <c r="E7" s="50">
        <v>8.6029999999999998</v>
      </c>
      <c r="G7" s="32">
        <v>23.812000000000001</v>
      </c>
      <c r="H7" s="32">
        <v>-12.673999999999999</v>
      </c>
      <c r="M7" s="40"/>
      <c r="N7" s="41"/>
      <c r="R7" s="2"/>
      <c r="Y7" t="s">
        <v>20</v>
      </c>
    </row>
    <row r="8" spans="1:27" ht="19.5" customHeight="1" x14ac:dyDescent="0.25">
      <c r="B8" s="33" t="s">
        <v>21</v>
      </c>
      <c r="C8" s="50">
        <v>9.92</v>
      </c>
      <c r="D8" s="32" t="s">
        <v>22</v>
      </c>
      <c r="E8" s="50">
        <v>8.2729999999999997</v>
      </c>
      <c r="G8" s="32">
        <v>23.481999999999999</v>
      </c>
      <c r="H8" s="32">
        <v>-12.673999999999999</v>
      </c>
      <c r="R8" s="2"/>
      <c r="AA8">
        <v>2</v>
      </c>
    </row>
    <row r="9" spans="1:27" ht="18" customHeight="1" x14ac:dyDescent="0.25">
      <c r="K9" s="1"/>
      <c r="R9" s="2"/>
      <c r="AA9">
        <v>3</v>
      </c>
    </row>
    <row r="10" spans="1:27" ht="15.75" thickBot="1" x14ac:dyDescent="0.3">
      <c r="J10" s="1"/>
      <c r="K10" s="1"/>
      <c r="R10" s="2"/>
    </row>
    <row r="11" spans="1:27" s="27" customFormat="1" ht="15" customHeight="1" thickBot="1" x14ac:dyDescent="0.3">
      <c r="B11" s="28"/>
      <c r="C11" s="85" t="s">
        <v>23</v>
      </c>
      <c r="D11" s="85"/>
      <c r="E11" s="83" t="s">
        <v>24</v>
      </c>
      <c r="F11" s="83"/>
      <c r="G11" s="83"/>
      <c r="H11" s="83"/>
      <c r="I11" s="84"/>
      <c r="J11" s="76" t="s">
        <v>25</v>
      </c>
      <c r="K11" s="77"/>
      <c r="L11" s="75" t="s">
        <v>26</v>
      </c>
      <c r="M11" s="75"/>
      <c r="N11" s="75"/>
      <c r="O11" s="42"/>
      <c r="P11" s="82" t="s">
        <v>27</v>
      </c>
      <c r="Q11" s="82"/>
      <c r="R11" s="29"/>
    </row>
    <row r="12" spans="1:27" ht="75.75" thickBot="1" x14ac:dyDescent="0.35">
      <c r="B12" s="35" t="s">
        <v>28</v>
      </c>
      <c r="C12" s="19" t="s">
        <v>29</v>
      </c>
      <c r="D12" s="19" t="s">
        <v>30</v>
      </c>
      <c r="E12" s="20" t="s">
        <v>31</v>
      </c>
      <c r="F12" s="20" t="s">
        <v>32</v>
      </c>
      <c r="G12" s="20" t="s">
        <v>33</v>
      </c>
      <c r="H12" s="20" t="s">
        <v>34</v>
      </c>
      <c r="I12" s="21" t="s">
        <v>35</v>
      </c>
      <c r="J12" s="22" t="s">
        <v>36</v>
      </c>
      <c r="K12" s="22" t="s">
        <v>37</v>
      </c>
      <c r="L12" s="23" t="s">
        <v>38</v>
      </c>
      <c r="M12" s="24" t="s">
        <v>39</v>
      </c>
      <c r="N12" s="24" t="s">
        <v>40</v>
      </c>
      <c r="O12" s="43" t="s">
        <v>41</v>
      </c>
      <c r="P12" s="25" t="s">
        <v>42</v>
      </c>
      <c r="Q12" s="25" t="s">
        <v>43</v>
      </c>
      <c r="R12" s="26" t="s">
        <v>44</v>
      </c>
      <c r="S12" s="51"/>
    </row>
    <row r="13" spans="1:27" s="9" customFormat="1" ht="39.75" x14ac:dyDescent="0.25">
      <c r="A13" s="49">
        <v>2026</v>
      </c>
      <c r="B13" s="10"/>
      <c r="C13" s="10"/>
      <c r="D13" s="11"/>
      <c r="E13" s="12"/>
      <c r="F13" s="13"/>
      <c r="G13" s="12"/>
      <c r="H13" s="12"/>
      <c r="I13" s="14" t="e">
        <f>G13/H13</f>
        <v>#DIV/0!</v>
      </c>
      <c r="J13" s="15"/>
      <c r="K13" s="15"/>
      <c r="L13" s="16" t="e">
        <f t="shared" ref="L13" si="0">J13/H13</f>
        <v>#DIV/0!</v>
      </c>
      <c r="M13" s="16" t="e">
        <f>IF(AND(I13&lt;=1.07,D13="OUI"),$C$7,
IF(AND(I13&lt;=1.07,D13="NON"),$C$8,
IF(AND(1.07&lt;I13,I13&lt;1.2,D13="OUI"),($G$7+(H7*I13)),
IF(AND(1.07&lt;I13,I13&lt;1.17,D13="NON"),($G$8+(H7*I13)),
IF(AND(I13&gt;1.17,D13="OUI"),$E$7,
IF(AND(I13&gt;1.17,D13="NON"),$E$8))))))</f>
        <v>#DIV/0!</v>
      </c>
      <c r="N13" s="16" t="e">
        <f>0.66*M13</f>
        <v>#DIV/0!</v>
      </c>
      <c r="O13" s="17" t="e">
        <f>IF(M13&gt;L13,(L13*0.66*G13-K13),M13*0.66*G13-K13)*99.5%</f>
        <v>#DIV/0!</v>
      </c>
      <c r="P13" s="17" t="e">
        <f>0.66*M13*8*E13*99.5%</f>
        <v>#DIV/0!</v>
      </c>
      <c r="Q13" s="16" t="e">
        <f>0.66*M13*F13*10*C13*99.5%</f>
        <v>#DIV/0!</v>
      </c>
      <c r="R13" s="18" t="e">
        <f t="shared" ref="R13" si="1">IF(SUM(O13:Q13) &lt; (J13 * 0.8), SUM(O13:Q13), J13 * 0.8)</f>
        <v>#DIV/0!</v>
      </c>
    </row>
    <row r="14" spans="1:27" x14ac:dyDescent="0.25">
      <c r="C14" s="3"/>
      <c r="J14" s="4"/>
      <c r="K14" s="4"/>
      <c r="Q14" s="30"/>
      <c r="R14" s="2"/>
    </row>
    <row r="15" spans="1:27" x14ac:dyDescent="0.25">
      <c r="I15" s="5"/>
      <c r="L15" s="6"/>
      <c r="M15" s="6"/>
      <c r="N15" s="6"/>
      <c r="Q15" s="31"/>
      <c r="R15" s="7"/>
    </row>
    <row r="16" spans="1:27" ht="58.5" customHeight="1" x14ac:dyDescent="0.25">
      <c r="A16" s="86" t="s">
        <v>45</v>
      </c>
      <c r="B16" s="53" t="s">
        <v>46</v>
      </c>
      <c r="C16" s="53" t="s">
        <v>47</v>
      </c>
      <c r="D16" s="53" t="s">
        <v>48</v>
      </c>
      <c r="E16" s="60" t="s">
        <v>49</v>
      </c>
      <c r="F16" s="60" t="s">
        <v>50</v>
      </c>
      <c r="G16" s="60" t="s">
        <v>51</v>
      </c>
      <c r="H16" s="60" t="s">
        <v>52</v>
      </c>
      <c r="I16" s="60" t="s">
        <v>53</v>
      </c>
      <c r="J16" s="60" t="s">
        <v>54</v>
      </c>
      <c r="K16" s="60" t="s">
        <v>55</v>
      </c>
      <c r="O16" s="6"/>
      <c r="P16" s="6"/>
      <c r="Q16" s="31"/>
      <c r="R16" s="6"/>
    </row>
    <row r="17" spans="1:18" x14ac:dyDescent="0.25">
      <c r="A17" s="86"/>
      <c r="B17" s="54" t="s">
        <v>56</v>
      </c>
      <c r="C17" s="55">
        <v>22460</v>
      </c>
      <c r="D17" s="56">
        <v>0.45</v>
      </c>
      <c r="E17" s="66"/>
      <c r="F17" s="57" t="e">
        <f>J13/C13</f>
        <v>#DIV/0!</v>
      </c>
      <c r="G17" s="58" t="e">
        <f>E17/E13</f>
        <v>#DIV/0!</v>
      </c>
      <c r="H17" s="54" t="e">
        <f>IF(G17&gt;=7.5%,C17,IF(G17&lt;5%,C19,8984+G17*179673))</f>
        <v>#DIV/0!</v>
      </c>
      <c r="I17" s="58" t="e">
        <f>IF(G17&gt;=7.5%,D17,IF(G17&lt;5%,D19,D18))</f>
        <v>#DIV/0!</v>
      </c>
      <c r="J17" s="59" t="e">
        <f>IF(H17&lt;F17,G17*I17*H17,G17*I17*F17)</f>
        <v>#DIV/0!</v>
      </c>
      <c r="K17" s="65" t="e">
        <f>J17*C13</f>
        <v>#DIV/0!</v>
      </c>
      <c r="Q17" s="31"/>
      <c r="R17" s="8"/>
    </row>
    <row r="18" spans="1:18" ht="30" customHeight="1" x14ac:dyDescent="0.25">
      <c r="A18" s="86"/>
      <c r="B18" s="54" t="s">
        <v>57</v>
      </c>
      <c r="C18" s="53" t="s">
        <v>58</v>
      </c>
      <c r="D18" s="56">
        <v>0.3</v>
      </c>
      <c r="J18" s="4"/>
      <c r="K18" s="4"/>
      <c r="Q18" s="31"/>
      <c r="R18" s="8"/>
    </row>
    <row r="19" spans="1:18" x14ac:dyDescent="0.25">
      <c r="A19" s="86"/>
      <c r="B19" s="53" t="s">
        <v>59</v>
      </c>
      <c r="C19" s="54">
        <v>17968</v>
      </c>
      <c r="D19" s="56">
        <v>0.15</v>
      </c>
      <c r="J19" s="4"/>
      <c r="K19" s="4"/>
      <c r="Q19" s="31"/>
      <c r="R19" s="8"/>
    </row>
    <row r="20" spans="1:18" x14ac:dyDescent="0.25">
      <c r="A20" s="86"/>
      <c r="B20" s="53" t="s">
        <v>60</v>
      </c>
      <c r="C20" s="78">
        <v>1460</v>
      </c>
      <c r="D20" s="79"/>
      <c r="J20" s="4"/>
      <c r="K20" s="4"/>
      <c r="Q20" s="31"/>
      <c r="R20" s="7"/>
    </row>
    <row r="21" spans="1:18" x14ac:dyDescent="0.25">
      <c r="J21" s="4"/>
      <c r="K21" s="4"/>
      <c r="Q21" s="31"/>
      <c r="R21" s="7"/>
    </row>
    <row r="22" spans="1:18" x14ac:dyDescent="0.25">
      <c r="Q22" s="30"/>
    </row>
    <row r="23" spans="1:18" ht="30" customHeight="1" x14ac:dyDescent="0.25">
      <c r="A23" s="80" t="s">
        <v>61</v>
      </c>
      <c r="B23" s="53" t="s">
        <v>62</v>
      </c>
      <c r="C23" s="79" t="s">
        <v>63</v>
      </c>
      <c r="D23" s="79"/>
      <c r="E23" s="62" t="s">
        <v>64</v>
      </c>
      <c r="F23" s="63" t="s">
        <v>65</v>
      </c>
      <c r="Q23" s="30"/>
    </row>
    <row r="24" spans="1:18" x14ac:dyDescent="0.25">
      <c r="A24" s="80"/>
      <c r="B24" s="61">
        <v>0.91</v>
      </c>
      <c r="C24" s="78">
        <v>2100</v>
      </c>
      <c r="D24" s="78"/>
      <c r="E24" s="57" t="e">
        <f>K13/G13</f>
        <v>#DIV/0!</v>
      </c>
      <c r="F24" s="64" t="e">
        <f>IF(E24&lt;=B24,C13*C24,IF(E24&lt;=B25,C13*C25,IF(E24&lt;=B26,C13*C26,0)))</f>
        <v>#DIV/0!</v>
      </c>
      <c r="Q24" s="30"/>
    </row>
    <row r="25" spans="1:18" x14ac:dyDescent="0.25">
      <c r="A25" s="80"/>
      <c r="B25" s="61">
        <v>1.2</v>
      </c>
      <c r="C25" s="78">
        <v>800</v>
      </c>
      <c r="D25" s="78"/>
      <c r="Q25" s="30"/>
    </row>
    <row r="26" spans="1:18" x14ac:dyDescent="0.25">
      <c r="A26" s="80"/>
      <c r="B26" s="61">
        <v>1.52</v>
      </c>
      <c r="C26" s="78">
        <v>300</v>
      </c>
      <c r="D26" s="78"/>
      <c r="Q26" s="30"/>
    </row>
    <row r="27" spans="1:18" x14ac:dyDescent="0.25">
      <c r="A27" s="67"/>
      <c r="Q27" s="30"/>
    </row>
    <row r="29" spans="1:18" ht="30" x14ac:dyDescent="0.25">
      <c r="A29" s="80" t="s">
        <v>66</v>
      </c>
      <c r="B29" s="54" t="s">
        <v>67</v>
      </c>
      <c r="C29" s="54" t="s">
        <v>68</v>
      </c>
      <c r="D29" s="68" t="s">
        <v>69</v>
      </c>
      <c r="E29" s="68" t="s">
        <v>70</v>
      </c>
    </row>
    <row r="30" spans="1:18" x14ac:dyDescent="0.25">
      <c r="A30" s="80"/>
      <c r="B30" s="54" t="s">
        <v>71</v>
      </c>
      <c r="C30" s="55">
        <v>970</v>
      </c>
      <c r="D30" s="69"/>
      <c r="E30" s="54">
        <f>IF(D30=B30,C30*C13,C31*C13)</f>
        <v>0</v>
      </c>
    </row>
    <row r="31" spans="1:18" x14ac:dyDescent="0.25">
      <c r="A31" s="80"/>
      <c r="B31" s="54" t="s">
        <v>72</v>
      </c>
      <c r="C31" s="55">
        <v>475</v>
      </c>
    </row>
    <row r="32" spans="1:18" ht="19.5" customHeight="1" x14ac:dyDescent="0.25">
      <c r="A32" s="80"/>
      <c r="B32" s="54" t="s">
        <v>73</v>
      </c>
      <c r="C32" s="55">
        <v>475</v>
      </c>
    </row>
    <row r="36" spans="2:4" x14ac:dyDescent="0.25">
      <c r="B36" s="81" t="s">
        <v>74</v>
      </c>
      <c r="C36" s="81"/>
      <c r="D36" s="81" t="e">
        <f>E30+F24+K17+R13</f>
        <v>#DIV/0!</v>
      </c>
    </row>
    <row r="37" spans="2:4" x14ac:dyDescent="0.25">
      <c r="B37" s="81"/>
      <c r="C37" s="81"/>
      <c r="D37" s="81"/>
    </row>
  </sheetData>
  <protectedRanges>
    <protectedRange sqref="J13:K13" name="Plage3"/>
    <protectedRange sqref="G13:H13" name="Plage2"/>
    <protectedRange sqref="B13:F13" name="Plage1"/>
  </protectedRanges>
  <mergeCells count="17">
    <mergeCell ref="A29:A32"/>
    <mergeCell ref="B36:C37"/>
    <mergeCell ref="D36:D37"/>
    <mergeCell ref="P11:Q11"/>
    <mergeCell ref="E11:I11"/>
    <mergeCell ref="C11:D11"/>
    <mergeCell ref="A16:A20"/>
    <mergeCell ref="C23:D23"/>
    <mergeCell ref="C24:D24"/>
    <mergeCell ref="C25:D25"/>
    <mergeCell ref="C26:D26"/>
    <mergeCell ref="A23:A26"/>
    <mergeCell ref="E2:N2"/>
    <mergeCell ref="E3:N3"/>
    <mergeCell ref="L11:N11"/>
    <mergeCell ref="J11:K11"/>
    <mergeCell ref="C20:D20"/>
  </mergeCells>
  <dataValidations count="4">
    <dataValidation type="list" allowBlank="1" showInputMessage="1" showErrorMessage="1" sqref="AA6:AA9 F13" xr:uid="{AF7AAA52-9F58-41BB-8F83-2BA483C357FB}">
      <formula1>$AA$6:$AA$9</formula1>
    </dataValidation>
    <dataValidation type="list" allowBlank="1" showInputMessage="1" showErrorMessage="1" sqref="Y6:Y8 D13" xr:uid="{73984B4D-F2BD-4EE5-A654-86408B3937DE}">
      <formula1>$Y$6:$Y$8</formula1>
    </dataValidation>
    <dataValidation type="list" allowBlank="1" showInputMessage="1" showErrorMessage="1" sqref="W6:W10" xr:uid="{DE468139-0C02-4CE8-B436-D2E3644638F1}">
      <formula1>$W$6:$W$10</formula1>
    </dataValidation>
    <dataValidation type="list" allowBlank="1" showInputMessage="1" showErrorMessage="1" sqref="D30" xr:uid="{B4448B19-DC1F-442F-8165-BE378A38DDCA}">
      <formula1>$B$30:$B$32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LISEZ-MOI</vt:lpstr>
      <vt:lpstr>SIMULATEUR</vt:lpstr>
    </vt:vector>
  </TitlesOfParts>
  <Manager/>
  <Company>CNAF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BOLAND 921</dc:creator>
  <cp:keywords/>
  <dc:description/>
  <cp:lastModifiedBy>Laurence RENAUD-GOUD 731</cp:lastModifiedBy>
  <cp:revision/>
  <dcterms:created xsi:type="dcterms:W3CDTF">2024-10-18T09:23:41Z</dcterms:created>
  <dcterms:modified xsi:type="dcterms:W3CDTF">2026-05-27T09:47:51Z</dcterms:modified>
  <cp:category/>
  <cp:contentStatus/>
</cp:coreProperties>
</file>