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ava661\Desktop\Reforme PSU 2025\"/>
    </mc:Choice>
  </mc:AlternateContent>
  <xr:revisionPtr revIDLastSave="0" documentId="8_{91EFAA3C-B5FA-448F-B91B-6ED0CBCEEE2E}" xr6:coauthVersionLast="47" xr6:coauthVersionMax="47" xr10:uidLastSave="{00000000-0000-0000-0000-000000000000}"/>
  <workbookProtection workbookAlgorithmName="SHA-512" workbookHashValue="ujl1274YEjpyI0xWcM/OuGNvrEcisE8MZWhmWS4/ilUy2iFVtqX1G9FRL7yVCQQHNQvZUsz5Zlztv6NC6CG4UQ==" workbookSaltValue="AZEVvzVa+Ow4s5CFN4YsjA==" workbookSpinCount="100000" lockStructure="1"/>
  <bookViews>
    <workbookView xWindow="330" yWindow="-120" windowWidth="28590" windowHeight="15720" xr2:uid="{50FF9CFD-048A-4734-8DBE-F2890E5063D1}"/>
  </bookViews>
  <sheets>
    <sheet name="Simulateur calcul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 s="1"/>
  <c r="B10" i="1"/>
  <c r="C10" i="1" s="1"/>
  <c r="B18" i="1"/>
  <c r="B6" i="1"/>
  <c r="B14" i="1"/>
  <c r="B9" i="1" s="1"/>
  <c r="C9" i="1" s="1"/>
  <c r="D8" i="1" l="1" a="1"/>
  <c r="D8" i="1" s="1"/>
  <c r="B19" i="1" s="1"/>
  <c r="B20" i="1" l="1"/>
  <c r="J5" i="1" s="1"/>
  <c r="J7" i="1" s="1"/>
  <c r="G6" i="1" l="1"/>
  <c r="G7" i="1" s="1"/>
  <c r="B21" i="1"/>
  <c r="B2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<sst xmlns="http://schemas.openxmlformats.org/spreadsheetml/2006/main" count="38" uniqueCount="36">
  <si>
    <t xml:space="preserve">CALCUL DE LA PSU </t>
  </si>
  <si>
    <t>JOURNEES PEDAGOGIQUES</t>
  </si>
  <si>
    <t>HEURES DE PREPARATION A L'ACCUEIL</t>
  </si>
  <si>
    <t>CF circulaire C 2024-160 du 18/07/24</t>
  </si>
  <si>
    <t>La structure fournit-elle 
les couches et repas ?</t>
  </si>
  <si>
    <t>OUI</t>
  </si>
  <si>
    <t>renseigner uniquement les cellules en rose</t>
  </si>
  <si>
    <r>
      <t xml:space="preserve">Nombre de journée pédagogique 
</t>
    </r>
    <r>
      <rPr>
        <i/>
        <sz val="11"/>
        <color theme="1"/>
        <rFont val="Calibri"/>
        <family val="2"/>
        <scheme val="minor"/>
      </rPr>
      <t>Maximum 3 jours</t>
    </r>
  </si>
  <si>
    <t>Nombre d'heures</t>
  </si>
  <si>
    <t xml:space="preserve">Nombre de place agrées </t>
  </si>
  <si>
    <t xml:space="preserve">Prix de revient plafonné </t>
  </si>
  <si>
    <t>EAJE</t>
  </si>
  <si>
    <t>Nbr enfants inscrits sur l'année</t>
  </si>
  <si>
    <t>Taux de facturation</t>
  </si>
  <si>
    <t>Prix plafond</t>
  </si>
  <si>
    <t>PS/Heure facturée
(66% du prix plafond)</t>
  </si>
  <si>
    <t>Prix plafond en fonction du taux de facturation</t>
  </si>
  <si>
    <t xml:space="preserve">Montant du financement accordé au titre des journées pédagogiques </t>
  </si>
  <si>
    <t xml:space="preserve">Montant du financement accordé pour les heures de préparation à l'accueil </t>
  </si>
  <si>
    <t xml:space="preserve">&lt;= 107% </t>
  </si>
  <si>
    <t>entre 107 et 120%</t>
  </si>
  <si>
    <t>&gt;= 120%</t>
  </si>
  <si>
    <t xml:space="preserve">Heures facturées </t>
  </si>
  <si>
    <t xml:space="preserve">Total des charges </t>
  </si>
  <si>
    <t xml:space="preserve">Heures réelles </t>
  </si>
  <si>
    <r>
      <t xml:space="preserve">Participation des familles  
</t>
    </r>
    <r>
      <rPr>
        <b/>
        <i/>
        <sz val="9"/>
        <color theme="1"/>
        <rFont val="Calibri"/>
        <family val="2"/>
        <scheme val="minor"/>
      </rPr>
      <t>(Compte 70641)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</si>
  <si>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Taux de facturation % </t>
  </si>
  <si>
    <t xml:space="preserve">Taux de régime général appliqué </t>
  </si>
  <si>
    <t>Prix de revient     
(Total des charges  / Heures réelles)</t>
  </si>
  <si>
    <t xml:space="preserve">Prix pris en compte  </t>
  </si>
  <si>
    <t xml:space="preserve">PS/Heure facturée  </t>
  </si>
  <si>
    <t>PSU  tout régime confondu</t>
  </si>
  <si>
    <t xml:space="preserve">PSU  payée par la CAF </t>
  </si>
  <si>
    <t>Droits 2025</t>
  </si>
  <si>
    <t>DP - 10-2024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</si>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</sst>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2" applyFont="1" applyBorder="1"/>
    <xf numFmtId="165" fontId="0" fillId="0" borderId="0" xfId="0" applyNumberFormat="1"/>
    <xf numFmtId="9" fontId="0" fillId="0" borderId="0" xfId="0" applyNumberFormat="1"/>
    <xf numFmtId="43" fontId="7" fillId="0" borderId="1" xfId="1" applyFont="1" applyBorder="1" applyAlignment="1">
      <alignment horizontal="right"/>
    </xf>
    <xf numFmtId="43" fontId="0" fillId="0" borderId="0" xfId="1" applyFont="1"/>
    <xf numFmtId="164" fontId="0" fillId="0" borderId="0" xfId="0" applyNumberFormat="1"/>
    <xf numFmtId="0" fontId="3" fillId="0" borderId="0" xfId="0" applyFont="1"/>
    <xf numFmtId="164" fontId="0" fillId="0" borderId="9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43" fontId="0" fillId="0" borderId="8" xfId="1" applyFont="1" applyBorder="1" applyProtection="1">
      <protection hidden="1"/>
    </xf>
    <xf numFmtId="43" fontId="0" fillId="0" borderId="13" xfId="1" applyFont="1" applyBorder="1" applyProtection="1">
      <protection hidden="1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2" fontId="7" fillId="0" borderId="29" xfId="1" applyNumberFormat="1" applyFont="1" applyBorder="1" applyProtection="1">
      <protection hidden="1"/>
    </xf>
    <xf numFmtId="0" fontId="2" fillId="0" borderId="16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/>
    </xf>
    <xf numFmtId="43" fontId="5" fillId="0" borderId="18" xfId="1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Protection="1">
      <protection hidden="1"/>
    </xf>
    <xf numFmtId="0" fontId="2" fillId="0" borderId="0" xfId="0" applyFont="1"/>
    <xf numFmtId="0" fontId="14" fillId="0" borderId="0" xfId="0" applyFont="1" applyAlignment="1">
      <alignment vertical="center"/>
    </xf>
    <xf numFmtId="0" fontId="2" fillId="0" borderId="8" xfId="0" applyFont="1" applyBorder="1"/>
    <xf numFmtId="0" fontId="7" fillId="0" borderId="21" xfId="0" applyFont="1" applyBorder="1" applyAlignment="1">
      <alignment horizontal="right" vertical="center"/>
    </xf>
    <xf numFmtId="2" fontId="7" fillId="0" borderId="21" xfId="3" applyNumberFormat="1" applyFont="1" applyFill="1" applyBorder="1" applyAlignment="1" applyProtection="1">
      <alignment vertical="center"/>
      <protection hidden="1"/>
    </xf>
    <xf numFmtId="44" fontId="11" fillId="2" borderId="0" xfId="2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44" fontId="2" fillId="2" borderId="28" xfId="2" applyFont="1" applyFill="1" applyBorder="1" applyProtection="1">
      <protection locked="0"/>
    </xf>
    <xf numFmtId="9" fontId="12" fillId="2" borderId="0" xfId="0" applyNumberFormat="1" applyFont="1" applyFill="1" applyProtection="1">
      <protection locked="0"/>
    </xf>
    <xf numFmtId="0" fontId="4" fillId="0" borderId="0" xfId="0" applyFont="1"/>
    <xf numFmtId="0" fontId="16" fillId="0" borderId="0" xfId="0" applyFont="1"/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44" fontId="2" fillId="0" borderId="23" xfId="2" applyFont="1" applyBorder="1" applyAlignment="1" applyProtection="1">
      <alignment vertical="center"/>
      <protection hidden="1"/>
    </xf>
    <xf numFmtId="0" fontId="0" fillId="0" borderId="16" xfId="0" applyBorder="1" applyAlignment="1">
      <alignment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0" fontId="0" fillId="0" borderId="30" xfId="0" applyBorder="1" applyAlignment="1">
      <alignment vertical="center" wrapText="1"/>
    </xf>
    <xf numFmtId="2" fontId="0" fillId="0" borderId="29" xfId="0" applyNumberFormat="1" applyBorder="1" applyAlignment="1" applyProtection="1">
      <alignment horizontal="center" vertical="center"/>
      <protection hidden="1"/>
    </xf>
    <xf numFmtId="0" fontId="0" fillId="0" borderId="28" xfId="0" applyBorder="1" applyAlignment="1">
      <alignment horizontal="center" vertical="center"/>
    </xf>
    <xf numFmtId="2" fontId="0" fillId="0" borderId="29" xfId="0" applyNumberFormat="1" applyBorder="1" applyAlignment="1" applyProtection="1">
      <alignment horizontal="center"/>
      <protection hidden="1"/>
    </xf>
    <xf numFmtId="44" fontId="2" fillId="0" borderId="23" xfId="2" applyFont="1" applyBorder="1" applyAlignment="1" applyProtection="1">
      <alignment horizontal="center" vertical="center"/>
      <protection hidden="1"/>
    </xf>
    <xf numFmtId="43" fontId="0" fillId="0" borderId="10" xfId="1" applyFont="1" applyBorder="1" applyProtection="1">
      <protection hidden="1"/>
    </xf>
    <xf numFmtId="2" fontId="5" fillId="0" borderId="28" xfId="0" applyNumberFormat="1" applyFont="1" applyBorder="1" applyAlignment="1" applyProtection="1">
      <alignment vertical="center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/>
    </xf>
    <xf numFmtId="43" fontId="5" fillId="0" borderId="23" xfId="1" applyFont="1" applyBorder="1" applyProtection="1">
      <protection hidden="1"/>
    </xf>
    <xf numFmtId="44" fontId="7" fillId="0" borderId="7" xfId="2" applyFont="1" applyBorder="1" applyProtection="1">
      <protection hidden="1"/>
    </xf>
    <xf numFmtId="0" fontId="7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44" fontId="2" fillId="2" borderId="26" xfId="2" applyFont="1" applyFill="1" applyBorder="1" applyAlignment="1" applyProtection="1">
      <alignment horizontal="center" vertical="center"/>
      <protection locked="0"/>
    </xf>
    <xf numFmtId="44" fontId="2" fillId="2" borderId="27" xfId="2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66CC"/>
      <color rgb="FFFF33CC"/>
      <color rgb="FFFF99CC"/>
      <color rgb="FFFF66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577975</xdr:colOff>
      <xdr:row>0</xdr:row>
      <xdr:rowOff>2351485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0D67FA8-8FFE-E43F-5AFA-5415BC988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0" y="0"/>
          <a:ext cx="6382272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5</xdr:col>
      <xdr:colOff>565546</xdr:colOff>
      <xdr:row>0</xdr:row>
      <xdr:rowOff>0</xdr:rowOff>
    </xdr:from>
    <xdr:to>
      <xdr:col>11</xdr:col>
      <xdr:colOff>304131</xdr:colOff>
      <xdr:row>0</xdr:row>
      <xdr:rowOff>2351485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80C7075-89AD-4D2C-8D63-5D0780E40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6369843" y="0"/>
          <a:ext cx="6382272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E510-9DEC-4398-9F33-1998960B15D5}">
  <dimension ref="A1:L26"/>
  <sheetViews>
    <sheetView showGridLines="0" tabSelected="1" zoomScale="150" zoomScaleNormal="150" workbookViewId="0">
      <selection activeCell="G4" sqref="G4"/>
    </sheetView>
  </sheetViews>
  <sheetFormatPr baseColWidth="10" defaultColWidth="11.42578125" defaultRowHeight="15" x14ac:dyDescent="0.25"/>
  <cols>
    <col min="1" max="1" width="33.5703125" customWidth="1"/>
    <col min="2" max="2" width="17.5703125" customWidth="1"/>
    <col min="3" max="3" width="16" customWidth="1"/>
    <col min="4" max="4" width="13" customWidth="1"/>
    <col min="5" max="5" width="6.85546875" customWidth="1"/>
    <col min="6" max="6" width="30.85546875" bestFit="1" customWidth="1"/>
    <col min="7" max="7" width="12.140625" bestFit="1" customWidth="1"/>
    <col min="8" max="8" width="6.140625" customWidth="1"/>
    <col min="9" max="9" width="27.5703125" customWidth="1"/>
    <col min="10" max="10" width="11.42578125" customWidth="1"/>
  </cols>
  <sheetData>
    <row r="1" spans="1:12" ht="186" customHeight="1" x14ac:dyDescent="0.25"/>
    <row r="2" spans="1:12" s="31" customFormat="1" ht="44.25" customHeight="1" x14ac:dyDescent="0.45">
      <c r="A2" s="63" t="s">
        <v>0</v>
      </c>
      <c r="B2" s="63"/>
      <c r="C2" s="78">
        <v>2025</v>
      </c>
      <c r="D2" s="78"/>
      <c r="E2" s="32"/>
      <c r="F2" s="79" t="s">
        <v>1</v>
      </c>
      <c r="G2" s="79"/>
      <c r="H2" s="41"/>
      <c r="I2" s="61" t="s">
        <v>2</v>
      </c>
      <c r="J2" s="61"/>
      <c r="K2" s="41"/>
      <c r="L2" s="41"/>
    </row>
    <row r="3" spans="1:12" ht="33.75" customHeight="1" thickBot="1" x14ac:dyDescent="0.3">
      <c r="A3" s="75" t="s">
        <v>3</v>
      </c>
      <c r="B3" s="75"/>
      <c r="C3" s="75"/>
      <c r="D3" s="75"/>
      <c r="F3" s="79"/>
      <c r="G3" s="79"/>
      <c r="I3" s="62"/>
      <c r="J3" s="62"/>
    </row>
    <row r="4" spans="1:12" ht="37.5" customHeight="1" x14ac:dyDescent="0.3">
      <c r="A4" s="28" t="s">
        <v>4</v>
      </c>
      <c r="B4" s="36" t="s">
        <v>5</v>
      </c>
      <c r="C4" s="73" t="s">
        <v>6</v>
      </c>
      <c r="D4" s="74"/>
      <c r="F4" s="45" t="s">
        <v>7</v>
      </c>
      <c r="G4" s="56">
        <v>3</v>
      </c>
      <c r="H4" s="42"/>
      <c r="I4" s="58" t="s">
        <v>8</v>
      </c>
      <c r="J4" s="51">
        <v>6</v>
      </c>
    </row>
    <row r="5" spans="1:12" ht="18" thickBot="1" x14ac:dyDescent="0.35">
      <c r="F5" s="46" t="s">
        <v>9</v>
      </c>
      <c r="G5" s="57">
        <v>30</v>
      </c>
      <c r="H5" s="42"/>
      <c r="I5" s="47" t="s">
        <v>10</v>
      </c>
      <c r="J5" s="52">
        <f>B20</f>
        <v>6.61</v>
      </c>
    </row>
    <row r="6" spans="1:12" ht="36" customHeight="1" thickBot="1" x14ac:dyDescent="0.35">
      <c r="A6" s="1" t="s">
        <v>11</v>
      </c>
      <c r="B6" s="65" t="str">
        <f>IF(B4="oui","Fournissant les couches et les repas","Ne fournissant pas les couches et les repas")</f>
        <v>Fournissant les couches et les repas</v>
      </c>
      <c r="C6" s="66"/>
      <c r="D6" s="67"/>
      <c r="F6" s="47" t="s">
        <v>10</v>
      </c>
      <c r="G6" s="50">
        <f>B20</f>
        <v>6.61</v>
      </c>
      <c r="H6" s="42"/>
      <c r="I6" s="49" t="s">
        <v>12</v>
      </c>
      <c r="J6" s="43">
        <v>65</v>
      </c>
    </row>
    <row r="7" spans="1:12" ht="62.25" customHeight="1" thickBot="1" x14ac:dyDescent="0.35">
      <c r="A7" s="16" t="s">
        <v>13</v>
      </c>
      <c r="B7" s="2" t="s">
        <v>14</v>
      </c>
      <c r="C7" s="3" t="s">
        <v>15</v>
      </c>
      <c r="D7" s="4" t="s">
        <v>16</v>
      </c>
      <c r="F7" s="48" t="s">
        <v>17</v>
      </c>
      <c r="G7" s="44">
        <f>(G4*10*G5*G6)*B16</f>
        <v>5770.53</v>
      </c>
      <c r="H7" s="42"/>
      <c r="I7" s="48" t="s">
        <v>18</v>
      </c>
      <c r="J7" s="53">
        <f>(J4*J5*J6)*B16</f>
        <v>2500.5630000000001</v>
      </c>
    </row>
    <row r="8" spans="1:12" x14ac:dyDescent="0.25">
      <c r="A8" s="17" t="s">
        <v>19</v>
      </c>
      <c r="B8" s="20">
        <f>ROUND(IF($B$4="oui",10.05,9.72),2)</f>
        <v>10.050000000000001</v>
      </c>
      <c r="C8" s="13">
        <f>ROUND(B8*66%,2)</f>
        <v>6.63</v>
      </c>
      <c r="D8" s="68" cm="1">
        <f t="array" ref="D8">_xlfn.IFS(B14&lt;=107,B8,B14&lt;=120,B9,B14&gt;120,B10)</f>
        <v>10.02</v>
      </c>
    </row>
    <row r="9" spans="1:12" x14ac:dyDescent="0.25">
      <c r="A9" s="18" t="s">
        <v>20</v>
      </c>
      <c r="B9" s="54">
        <f>ROUND(IF($B$4="oui",21.96+(-11.13*B14%),21.63+(-11.13*B14%)),2)</f>
        <v>10.02</v>
      </c>
      <c r="C9" s="14">
        <f>ROUND(B9*66%,2)</f>
        <v>6.61</v>
      </c>
      <c r="D9" s="69"/>
    </row>
    <row r="10" spans="1:12" ht="15.75" thickBot="1" x14ac:dyDescent="0.3">
      <c r="A10" s="19" t="s">
        <v>21</v>
      </c>
      <c r="B10" s="21">
        <f>ROUND(IF($B$4="oui",8.6,8.27),2)</f>
        <v>8.6</v>
      </c>
      <c r="C10" s="15">
        <f>ROUND(B10*66%,2)</f>
        <v>5.68</v>
      </c>
      <c r="D10" s="70"/>
    </row>
    <row r="11" spans="1:12" ht="15.75" thickBot="1" x14ac:dyDescent="0.3">
      <c r="A11" s="5"/>
      <c r="B11" s="6"/>
      <c r="C11" s="7"/>
      <c r="D11" s="6"/>
      <c r="E11" s="7"/>
    </row>
    <row r="12" spans="1:12" x14ac:dyDescent="0.25">
      <c r="A12" s="22" t="s">
        <v>22</v>
      </c>
      <c r="B12" s="37">
        <v>58800</v>
      </c>
      <c r="C12" s="33" t="s">
        <v>23</v>
      </c>
      <c r="D12" s="39">
        <v>588500</v>
      </c>
    </row>
    <row r="13" spans="1:12" ht="15.75" customHeight="1" thickBot="1" x14ac:dyDescent="0.3">
      <c r="A13" s="23" t="s">
        <v>24</v>
      </c>
      <c r="B13" s="38">
        <v>54800</v>
      </c>
      <c r="C13" s="76" t="s">
        <v>25</v>
      </c>
      <c r="D13" s="71">
        <v>113700</v>
      </c>
    </row>
    <row r="14" spans="1:12" ht="26.25" customHeight="1" thickBot="1" x14ac:dyDescent="0.3">
      <c r="A14" s="34" t="s">
        <v>26</v>
      </c>
      <c r="B14" s="35">
        <f>(B12/B13)*100</f>
        <v>107.2992700729927</v>
      </c>
      <c r="C14" s="77"/>
      <c r="D14" s="72"/>
    </row>
    <row r="15" spans="1:12" x14ac:dyDescent="0.25">
      <c r="A15" s="5"/>
      <c r="B15" s="8"/>
      <c r="C15" s="8"/>
      <c r="D15" s="8"/>
    </row>
    <row r="16" spans="1:12" x14ac:dyDescent="0.25">
      <c r="A16" s="29" t="s">
        <v>27</v>
      </c>
      <c r="B16" s="40">
        <v>0.97</v>
      </c>
      <c r="C16" s="8"/>
      <c r="D16" s="8"/>
    </row>
    <row r="17" spans="1:5" ht="15.75" thickBot="1" x14ac:dyDescent="0.3"/>
    <row r="18" spans="1:5" ht="40.5" customHeight="1" x14ac:dyDescent="0.25">
      <c r="A18" s="25" t="s">
        <v>28</v>
      </c>
      <c r="B18" s="55">
        <f>ROUND(D12/B13,3)</f>
        <v>10.739000000000001</v>
      </c>
    </row>
    <row r="19" spans="1:5" ht="18.75" x14ac:dyDescent="0.3">
      <c r="A19" s="26" t="s">
        <v>29</v>
      </c>
      <c r="B19" s="24">
        <f>MIN(D8,B18)</f>
        <v>10.02</v>
      </c>
    </row>
    <row r="20" spans="1:5" ht="18.75" x14ac:dyDescent="0.3">
      <c r="A20" s="26" t="s">
        <v>30</v>
      </c>
      <c r="B20" s="24">
        <f>ROUND(B19*66%,2)</f>
        <v>6.61</v>
      </c>
      <c r="C20" s="5"/>
      <c r="D20" s="5"/>
    </row>
    <row r="21" spans="1:5" ht="19.5" thickBot="1" x14ac:dyDescent="0.35">
      <c r="A21" s="27" t="s">
        <v>31</v>
      </c>
      <c r="B21" s="59">
        <f>(B12*B20-D13)</f>
        <v>274968</v>
      </c>
    </row>
    <row r="22" spans="1:5" ht="19.5" thickBot="1" x14ac:dyDescent="0.35">
      <c r="A22" s="9" t="s">
        <v>32</v>
      </c>
      <c r="B22" s="60">
        <f>ROUND(B21*B16,2)</f>
        <v>266718.96000000002</v>
      </c>
      <c r="C22" s="64" t="s">
        <v>33</v>
      </c>
      <c r="D22" s="64"/>
    </row>
    <row r="23" spans="1:5" x14ac:dyDescent="0.25">
      <c r="D23" s="10"/>
      <c r="E23" s="11"/>
    </row>
    <row r="24" spans="1:5" x14ac:dyDescent="0.25">
      <c r="A24" s="30" t="s">
        <v>34</v>
      </c>
    </row>
    <row r="25" spans="1:5" x14ac:dyDescent="0.25">
      <c r="A25" s="12" t="s">
        <v>5</v>
      </c>
    </row>
    <row r="26" spans="1:5" x14ac:dyDescent="0.25">
      <c r="A26" s="12" t="s">
        <v>35</v>
      </c>
    </row>
  </sheetData>
  <sheetProtection algorithmName="SHA-512" hashValue="353YUcB8FfM9Sl8Bu7ZcHIdhVkL4RmF1QB1c3IiQ/blJ48A3KsaRROG3fEQugEbutPjV3WNuHOSgEN1jusRFrw==" saltValue="AgNUPT2JMDzvPNxff9yfyQ==" spinCount="100000" sheet="1" objects="1" scenarios="1"/>
  <mergeCells count="11">
    <mergeCell ref="I2:J3"/>
    <mergeCell ref="A2:B2"/>
    <mergeCell ref="C22:D22"/>
    <mergeCell ref="B6:D6"/>
    <mergeCell ref="D8:D10"/>
    <mergeCell ref="D13:D14"/>
    <mergeCell ref="C4:D4"/>
    <mergeCell ref="A3:D3"/>
    <mergeCell ref="C13:C14"/>
    <mergeCell ref="C2:D2"/>
    <mergeCell ref="F2:G3"/>
  </mergeCells>
  <dataValidations count="2">
    <dataValidation type="list" allowBlank="1" showInputMessage="1" showErrorMessage="1" sqref="B4" xr:uid="{912FE923-4BD7-4CEA-8A38-BE2B410FDD8D}">
      <formula1>$A$25:$A$26</formula1>
    </dataValidation>
    <dataValidation type="whole" allowBlank="1" showInputMessage="1" showErrorMessage="1" sqref="G4" xr:uid="{93BA1009-E596-446B-9861-F5A622831A2C}">
      <formula1>0</formula1>
      <formula2>3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2A519731A20F45B09BEFFFBB524B8D" ma:contentTypeVersion="11" ma:contentTypeDescription="Crée un document." ma:contentTypeScope="" ma:versionID="0a9da15e3e8594896a9f8275c8c90b84">
  <xsd:schema xmlns:xsd="http://www.w3.org/2001/XMLSchema" xmlns:xs="http://www.w3.org/2001/XMLSchema" xmlns:p="http://schemas.microsoft.com/office/2006/metadata/properties" xmlns:ns2="0b7119ea-0262-4fb7-b307-84629dca909c" targetNamespace="http://schemas.microsoft.com/office/2006/metadata/properties" ma:root="true" ma:fieldsID="1082f1fbbbe36e62a9ffef6f636c9700" ns2:_="">
    <xsd:import namespace="0b7119ea-0262-4fb7-b307-84629dca9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119ea-0262-4fb7-b307-84629dca90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7119ea-0262-4fb7-b307-84629dca90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4296BA-B420-4CA4-AF3D-07A796B760BF}"/>
</file>

<file path=customXml/itemProps2.xml><?xml version="1.0" encoding="utf-8"?>
<ds:datastoreItem xmlns:ds="http://schemas.openxmlformats.org/officeDocument/2006/customXml" ds:itemID="{1C703DDD-2BF0-4890-98CC-BE6320374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7425D3-A202-4656-9743-2267D2A688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 calcul 2025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PONTY 301</dc:creator>
  <cp:keywords/>
  <dc:description/>
  <cp:lastModifiedBy>Nelly NAVARRO 661</cp:lastModifiedBy>
  <cp:revision/>
  <dcterms:created xsi:type="dcterms:W3CDTF">2024-10-10T07:54:54Z</dcterms:created>
  <dcterms:modified xsi:type="dcterms:W3CDTF">2024-11-28T12:44:38Z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0x0101003C2A519731A20F45B09BEFFFBB524B8D</vt:lpwstr>
  </property>
</Properties>
</file>