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cafdoc-my.sharepoint.com/personal/gaelle_martin_caf54_caf_fr/Documents/PS/EAJE/simulateur/2026/"/>
    </mc:Choice>
  </mc:AlternateContent>
  <xr:revisionPtr revIDLastSave="320" documentId="8_{677BA0E5-05D5-47E2-B0E7-6039B365534A}" xr6:coauthVersionLast="47" xr6:coauthVersionMax="47" xr10:uidLastSave="{3AFC7814-83DC-4908-B192-A3C47A242122}"/>
  <workbookProtection workbookAlgorithmName="SHA-512" workbookHashValue="70LamDYYXKdyusBMDearp28Urx0skSa5jlbWJWbM+MNEZLWNj/BDte6w0pOBRfYrpbOUnsoqWfU2TpQyOZymLQ==" workbookSaltValue="EBwW2mmc0R3CX9ccDqYyhQ==" workbookSpinCount="100000" lockStructure="1"/>
  <bookViews>
    <workbookView xWindow="330" yWindow="-120" windowWidth="28590" windowHeight="15720" tabRatio="844" xr2:uid="{1D57286F-F8CC-4220-AB71-D20E995926CC}"/>
  </bookViews>
  <sheets>
    <sheet name="A COMPLETER" sheetId="9" r:id="rId1"/>
    <sheet name="RECAP DROITS" sheetId="11" r:id="rId2"/>
    <sheet name="PSU" sheetId="10" r:id="rId3"/>
    <sheet name="Heures de préparation" sheetId="2" r:id="rId4"/>
    <sheet name="Bonus Inclusion Handicap" sheetId="3" r:id="rId5"/>
    <sheet name="Bonus Mixité Sociale" sheetId="4" r:id="rId6"/>
    <sheet name="Journées Pédagogiques" sheetId="5" r:id="rId7"/>
    <sheet name="Bonus Attractivité" sheetId="8" r:id="rId8"/>
    <sheet name="Bonus Territoire CTG" sheetId="6" r:id="rId9"/>
  </sheets>
  <definedNames>
    <definedName name="_xlnm.Print_Area" localSheetId="0">'A COMPLETER'!$A$1:$B$61</definedName>
    <definedName name="_xlnm.Print_Area" localSheetId="8">'Bonus Territoire CTG'!$A$1:$E$50</definedName>
    <definedName name="_xlnm.Print_Area" localSheetId="6">'Journées Pédagogiques'!$A$1:$H$24</definedName>
    <definedName name="_xlnm.Print_Area" localSheetId="2">PSU!$A$1:$B$12</definedName>
    <definedName name="_xlnm.Print_Area" localSheetId="1">'RECAP DROITS'!$A$1:$D$18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8" i="9" l="1"/>
  <c r="B33" i="9" a="1"/>
  <c r="B33" i="9" s="1"/>
  <c r="C15" i="3" a="1"/>
  <c r="C15" i="3" s="1"/>
  <c r="B61" i="9"/>
  <c r="B4" i="6" s="1" a="1"/>
  <c r="B4" i="6" s="1"/>
  <c r="B44" i="6"/>
  <c r="E38" i="6" a="1"/>
  <c r="E38" i="6" s="1"/>
  <c r="B17" i="9"/>
  <c r="B10" i="5" s="1"/>
  <c r="B10" i="8" a="1"/>
  <c r="B10" i="8" s="1"/>
  <c r="B6" i="6"/>
  <c r="B22" i="6" s="1" a="1"/>
  <c r="B22" i="6" s="1"/>
  <c r="B38" i="6" s="1" a="1"/>
  <c r="B38" i="6" s="1"/>
  <c r="B28" i="6"/>
  <c r="E22" i="6" a="1"/>
  <c r="E22" i="6" s="1"/>
  <c r="B12" i="6"/>
  <c r="E6" i="6" a="1"/>
  <c r="E6" i="6" s="1"/>
  <c r="B8" i="8"/>
  <c r="B9" i="10"/>
  <c r="C22" i="3"/>
  <c r="C13" i="3"/>
  <c r="B20" i="5"/>
  <c r="B14" i="5"/>
  <c r="D17" i="4"/>
  <c r="D9" i="4"/>
  <c r="D11" i="4"/>
  <c r="B18" i="2"/>
  <c r="B12" i="2"/>
  <c r="B21" i="9"/>
  <c r="B14" i="9"/>
  <c r="C9" i="3" s="1"/>
  <c r="C11" i="3" s="1" a="1"/>
  <c r="C11" i="3" s="1"/>
  <c r="F31" i="9"/>
  <c r="F30" i="9"/>
  <c r="B8" i="9"/>
  <c r="B10" i="9" s="1"/>
  <c r="B3" i="10" s="1"/>
  <c r="B7" i="10" s="1"/>
  <c r="B36" i="6" l="1" a="1"/>
  <c r="B36" i="6" s="1"/>
  <c r="B40" i="6" s="1"/>
  <c r="E36" i="6" a="1"/>
  <c r="E36" i="6" s="1"/>
  <c r="E40" i="6" s="1"/>
  <c r="E20" i="6" a="1"/>
  <c r="E20" i="6" s="1"/>
  <c r="E24" i="6" s="1"/>
  <c r="C20" i="3"/>
  <c r="C24" i="3" s="1"/>
  <c r="B7" i="11" s="1"/>
  <c r="B20" i="6" a="1"/>
  <c r="B20" i="6" s="1"/>
  <c r="B24" i="6" s="1"/>
  <c r="B8" i="6"/>
  <c r="E4" i="6" a="1"/>
  <c r="E4" i="6" s="1"/>
  <c r="E8" i="6" s="1"/>
  <c r="B12" i="8"/>
  <c r="B13" i="11" s="1"/>
  <c r="D13" i="4"/>
  <c r="D15" i="4" s="1" a="1"/>
  <c r="D15" i="4" s="1"/>
  <c r="D19" i="4" s="1"/>
  <c r="B9" i="11" s="1"/>
  <c r="H13" i="9"/>
  <c r="E13" i="9"/>
  <c r="F32" i="9"/>
  <c r="B32" i="9" s="1"/>
  <c r="A22" i="9"/>
  <c r="B42" i="6" l="1"/>
  <c r="B26" i="6"/>
  <c r="B10" i="6"/>
  <c r="E12" i="9" a="1"/>
  <c r="E12" i="9" s="1"/>
  <c r="B16" i="5" l="1"/>
  <c r="B22" i="5" s="1"/>
  <c r="B11" i="11" s="1"/>
  <c r="B14" i="2"/>
  <c r="B20" i="2" s="1"/>
  <c r="B5" i="11" s="1"/>
  <c r="B5" i="10"/>
  <c r="B11" i="10" s="1"/>
  <c r="B3" i="11" l="1"/>
  <c r="D8" i="11" s="1"/>
  <c r="B46" i="6"/>
  <c r="B30" i="6"/>
  <c r="B14" i="6"/>
  <c r="B48" i="6" l="1"/>
  <c r="B15" i="11" s="1"/>
  <c r="B16" i="6"/>
  <c r="A17" i="6" s="1"/>
  <c r="B32" i="6"/>
  <c r="A49" i="6" l="1"/>
  <c r="B49" i="6"/>
  <c r="B17" i="11"/>
  <c r="B33" i="6"/>
  <c r="A33" i="6"/>
  <c r="B17" i="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<sst xmlns="http://schemas.openxmlformats.org/spreadsheetml/2006/main" count="254" uniqueCount="185">
  <si>
    <t>Amplitude horaire</t>
  </si>
  <si>
    <t>Nombre de jours d'ouverture</t>
  </si>
  <si>
    <t>Nombre d'enfants de 0 à 6 ans inscrits dans la structure (du 01/01 au 31/12)</t>
  </si>
  <si>
    <t>Nombre d'enfants inscrits bénéficiaires de l'AEEH ou dont le handicap est en cours de détection</t>
  </si>
  <si>
    <t>Heures facturées totales (RG + hors RG)</t>
  </si>
  <si>
    <t>Heures réalisées totales (RG + hors RG)</t>
  </si>
  <si>
    <t>Taux facturation</t>
  </si>
  <si>
    <t>Pourcentage de régime général conventionné</t>
  </si>
  <si>
    <t>Prix de revient réel</t>
  </si>
  <si>
    <t>Fourniture des couches</t>
  </si>
  <si>
    <t>Fourniture des repas (lait infantile facultatif)</t>
  </si>
  <si>
    <t>Si fourniture des deux services, alors bonification taux PSU</t>
  </si>
  <si>
    <t>Prix de revient plafond</t>
  </si>
  <si>
    <t>Non</t>
  </si>
  <si>
    <t>Capacité d'accueil théorique</t>
  </si>
  <si>
    <t>Nombre de places soutenues par la collectivité</t>
  </si>
  <si>
    <t>Montant forfaitaire par place soutenues par la collectivité</t>
  </si>
  <si>
    <t>Données indiquées dans la convention ou l'avenant</t>
  </si>
  <si>
    <t xml:space="preserve">Nb de places soutenues par la collectivité indiquées dans la déclaration de données </t>
  </si>
  <si>
    <t>Janvier</t>
  </si>
  <si>
    <t>Février</t>
  </si>
  <si>
    <t>Mars</t>
  </si>
  <si>
    <t>Avril</t>
  </si>
  <si>
    <t>Mai</t>
  </si>
  <si>
    <t>Juin</t>
  </si>
  <si>
    <t>Juillet</t>
  </si>
  <si>
    <t>Août</t>
  </si>
  <si>
    <t>Septembre</t>
  </si>
  <si>
    <t>Octobre</t>
  </si>
  <si>
    <t>Novembre</t>
  </si>
  <si>
    <t>Décembre</t>
  </si>
  <si>
    <t>Moyenne annuelle</t>
  </si>
  <si>
    <t>Oui</t>
  </si>
  <si>
    <t xml:space="preserve">CALCUL du DROIT PSU </t>
  </si>
  <si>
    <r>
      <t xml:space="preserve">Nombre d'actes ouvrant droit
</t>
    </r>
    <r>
      <rPr>
        <i/>
        <sz val="11"/>
        <color indexed="8"/>
        <rFont val="Calibri"/>
        <family val="2"/>
      </rPr>
      <t>(dans la limite de la capacité d'accueil maximum)</t>
    </r>
  </si>
  <si>
    <t>X</t>
  </si>
  <si>
    <t>Taux PSU</t>
  </si>
  <si>
    <t>-</t>
  </si>
  <si>
    <r>
      <t xml:space="preserve">Participation Familiale déductible
</t>
    </r>
    <r>
      <rPr>
        <i/>
        <sz val="11"/>
        <color indexed="8"/>
        <rFont val="Calibri"/>
        <family val="2"/>
      </rPr>
      <t>(ponderée en cas d'heures facturées &gt; capacité d'accueil maximum)</t>
    </r>
  </si>
  <si>
    <t>Taux de regime général</t>
  </si>
  <si>
    <t>=</t>
  </si>
  <si>
    <t>Prix plafond</t>
  </si>
  <si>
    <t>Couche et repas bilan</t>
  </si>
  <si>
    <t>Coût par place et par an de l'EAJE</t>
  </si>
  <si>
    <t>Taux de financement</t>
  </si>
  <si>
    <t>Montant bonus par place plafonné</t>
  </si>
  <si>
    <t>Si agrément modulé: compléter Capacité d'accueil modulée</t>
  </si>
  <si>
    <t>Capacité d'accueil max prise en compte</t>
  </si>
  <si>
    <t>Journées pédagogiques déclarées</t>
  </si>
  <si>
    <t>Pourcentage d'enfants porteurs de handicap, 
reconnu ou en cours de détection</t>
  </si>
  <si>
    <t>Avec couches et repas</t>
  </si>
  <si>
    <t>Constante</t>
  </si>
  <si>
    <t>Pente</t>
  </si>
  <si>
    <t>107 et 120 %</t>
  </si>
  <si>
    <t>Taux de facturation</t>
  </si>
  <si>
    <t>Constante + (Pente x Taux de facturation)</t>
  </si>
  <si>
    <t>Sans couches et repas</t>
  </si>
  <si>
    <t xml:space="preserve">(A) Inférieur ou égal à </t>
  </si>
  <si>
    <t xml:space="preserve">(B) Entre </t>
  </si>
  <si>
    <t xml:space="preserve">(C) Supérieur ou égal à </t>
  </si>
  <si>
    <t>Tranche de taux de facturation du dossier</t>
  </si>
  <si>
    <t>Si B = Constante + (Pente x Taux de facturation) =</t>
  </si>
  <si>
    <t xml:space="preserve">(A1) Inférieur ou égal à </t>
  </si>
  <si>
    <t xml:space="preserve">(B1) Entre </t>
  </si>
  <si>
    <t xml:space="preserve">(C1) Supérieur ou égal à </t>
  </si>
  <si>
    <t>MONTANT PRESTATION DE SERVICE UNIQUE</t>
  </si>
  <si>
    <t>BONUS MIXITE SOCIALE</t>
  </si>
  <si>
    <t>BONUS INCLUSION HANDICAP</t>
  </si>
  <si>
    <t>BONUS TERRITOIRE CTG</t>
  </si>
  <si>
    <r>
      <t xml:space="preserve">JOURNEES PEDAGOGIQUES </t>
    </r>
    <r>
      <rPr>
        <i/>
        <sz val="11"/>
        <color theme="1"/>
        <rFont val="Calibri"/>
        <family val="2"/>
        <scheme val="minor"/>
      </rPr>
      <t>(maximum 3)</t>
    </r>
  </si>
  <si>
    <t>CALCUL du DROIT HEURES DE PREPARATION</t>
  </si>
  <si>
    <t>Nb d'enfants inscrits</t>
  </si>
  <si>
    <t>Prix de revient retenu pour la PSU</t>
  </si>
  <si>
    <t>Taux de la PS</t>
  </si>
  <si>
    <t>Taux de Régime Général conventionné</t>
  </si>
  <si>
    <t>TOTAL</t>
  </si>
  <si>
    <t>CALCUL du DROIT BONUS INCLUSION HANDICAP</t>
  </si>
  <si>
    <t>Tranche 1</t>
  </si>
  <si>
    <t>Tranche 2</t>
  </si>
  <si>
    <t>Tranche 3</t>
  </si>
  <si>
    <t>/place</t>
  </si>
  <si>
    <t>Seuil de Participations Familiales Moyennes / Heure Facturée</t>
  </si>
  <si>
    <t>&lt;=</t>
  </si>
  <si>
    <t>/h facturée</t>
  </si>
  <si>
    <t>CALCUL du BONUS MIXITE SOCIALE</t>
  </si>
  <si>
    <t>Montant total des participations familiales déductibles
(compte 70641)</t>
  </si>
  <si>
    <t>Nb total heures facturées</t>
  </si>
  <si>
    <t>/</t>
  </si>
  <si>
    <t>Tarif horaire moyen</t>
  </si>
  <si>
    <t>Forfait selon tarif horaire moyen</t>
  </si>
  <si>
    <t>Nb de places agréées PMI</t>
  </si>
  <si>
    <t>CALCUL du DROIT JOURNEES PEDAGOGIQUES</t>
  </si>
  <si>
    <t>1 journée = 10h</t>
  </si>
  <si>
    <t>Nb de journées pédagogiques
(plafonnées à 3 maximum)</t>
  </si>
  <si>
    <t>Nb places agréées PMI</t>
  </si>
  <si>
    <t>% d'enfants porteurs de handicap</t>
  </si>
  <si>
    <t>% enfants porteurs de handicap, reconnu ou en cours de détection</t>
  </si>
  <si>
    <t>Prix de revient plafond par place</t>
  </si>
  <si>
    <t>Taux de financement des places concernées</t>
  </si>
  <si>
    <t>&gt;=</t>
  </si>
  <si>
    <t>&gt;= 5% et &lt; 7,5%</t>
  </si>
  <si>
    <t>&lt;</t>
  </si>
  <si>
    <t>Montant plafond de bonus par place</t>
  </si>
  <si>
    <t>Coût par place plafonné</t>
  </si>
  <si>
    <t>DONNEES CONTRAT ET DECLARATION</t>
  </si>
  <si>
    <t>PRESTATION DE SERVICE UNIQUE</t>
  </si>
  <si>
    <t>BONUS ATTRACTIVITE</t>
  </si>
  <si>
    <t xml:space="preserve">MONTANT TOTAL </t>
  </si>
  <si>
    <t>Êtes-vous éligible au bonus attractivité</t>
  </si>
  <si>
    <t>Nature juridique du gestionnaire</t>
  </si>
  <si>
    <t>Nature juridique</t>
  </si>
  <si>
    <t>Association</t>
  </si>
  <si>
    <t>Entreprise privée</t>
  </si>
  <si>
    <t>Mutuelle</t>
  </si>
  <si>
    <t>CAF</t>
  </si>
  <si>
    <t>Commune</t>
  </si>
  <si>
    <t>EPCI</t>
  </si>
  <si>
    <t>CCAS</t>
  </si>
  <si>
    <t>EPA</t>
  </si>
  <si>
    <t>Etablissement hospitalier</t>
  </si>
  <si>
    <t>CALCUL du DROIT BONUS ATTRACTIVITE</t>
  </si>
  <si>
    <t>nb de places agréées PMI</t>
  </si>
  <si>
    <t>EAJE de droit privé</t>
  </si>
  <si>
    <t>Bonus par place</t>
  </si>
  <si>
    <t>EAJE de droit public</t>
  </si>
  <si>
    <t>Montant forfaitaire</t>
  </si>
  <si>
    <t>Administration de l'Etat</t>
  </si>
  <si>
    <t>Compléter TOUTES les cellules vertes</t>
  </si>
  <si>
    <t>Barème</t>
  </si>
  <si>
    <t>Groupe</t>
  </si>
  <si>
    <t>Plancher place existante 2024</t>
  </si>
  <si>
    <t>Plancher place existante 2025</t>
  </si>
  <si>
    <t>Plancher place existante 2026</t>
  </si>
  <si>
    <t>Plancher place existante 2027</t>
  </si>
  <si>
    <t>Bonus plafond offre nouvelle</t>
  </si>
  <si>
    <t>Potentiel financier / habitant et Médiane niveau de vie</t>
  </si>
  <si>
    <t>QPV ou ZRR</t>
  </si>
  <si>
    <t>PF &lt;=900€ M&gt;19600 €</t>
  </si>
  <si>
    <t>PF &lt;=1200€ M&lt;=20300 €</t>
  </si>
  <si>
    <t>PF &lt;=1200€ M&gt;20300 €</t>
  </si>
  <si>
    <t>PF &gt;1200€ M&lt;=21300 €</t>
  </si>
  <si>
    <t>PF &gt;1200€ M&gt;21300 €</t>
  </si>
  <si>
    <t>PF &lt;=700€  M&lt;=19300 €</t>
  </si>
  <si>
    <t>PF &lt;=700€  M&gt;19300 €</t>
  </si>
  <si>
    <t>PF &lt;=900€  M&lt;=19600 €</t>
  </si>
  <si>
    <t>x</t>
  </si>
  <si>
    <r>
      <t xml:space="preserve">Nombre de places agréées
</t>
    </r>
    <r>
      <rPr>
        <i/>
        <sz val="11"/>
        <color theme="1"/>
        <rFont val="Calibri"/>
        <family val="2"/>
        <scheme val="minor"/>
      </rPr>
      <t>(Retenir le nb maximum de places de l'année en cas d'augmentation ou diminution de l'agrément)</t>
    </r>
  </si>
  <si>
    <t>Nb places existantes</t>
  </si>
  <si>
    <t>Nb places nouvelles</t>
  </si>
  <si>
    <r>
      <t xml:space="preserve">Groupe </t>
    </r>
    <r>
      <rPr>
        <i/>
        <sz val="11"/>
        <color theme="1"/>
        <rFont val="Calibri"/>
        <family val="2"/>
        <scheme val="minor"/>
      </rPr>
      <t>(si vous ne le connaissez pas, contactez votre référant CAF)</t>
    </r>
  </si>
  <si>
    <t xml:space="preserve">Montant forfaitaire </t>
  </si>
  <si>
    <t>Total BT offre existante</t>
  </si>
  <si>
    <t>Montant offre nouvelle</t>
  </si>
  <si>
    <t>Total BT offre nouvelle</t>
  </si>
  <si>
    <t>TOTAL BONUS TERRITOIRE CTG 
(non plafonné)</t>
  </si>
  <si>
    <t>90 % du total des charges</t>
  </si>
  <si>
    <t>TOTAL BONUS TERRITOIRE CTG plafonné</t>
  </si>
  <si>
    <t>+</t>
  </si>
  <si>
    <r>
      <rPr>
        <b/>
        <sz val="11"/>
        <color indexed="8"/>
        <rFont val="Calibri"/>
        <family val="2"/>
      </rPr>
      <t>Participation Familiale déductible (70641)</t>
    </r>
    <r>
      <rPr>
        <sz val="11"/>
        <color indexed="8"/>
        <rFont val="Calibri"/>
        <family val="2"/>
      </rPr>
      <t xml:space="preserve"> *</t>
    </r>
    <r>
      <rPr>
        <i/>
        <sz val="11"/>
        <color indexed="8"/>
        <rFont val="Calibri"/>
        <family val="2"/>
      </rPr>
      <t xml:space="preserve"> (dont l'ensemble des majorations : hors communes, hors régime, transfrontaliers, frais d'adhésion ou de cotisations ou frais de dossiers au-delà de 50€ par famille/an, cautions encaissées ou non, frais de gestion bancaire, pénalité de retard, droit de réservation)</t>
    </r>
  </si>
  <si>
    <t>REVALORISATION BT</t>
  </si>
  <si>
    <t>Indice</t>
  </si>
  <si>
    <t>Montant forfaitaire BT revalorisé 2025</t>
  </si>
  <si>
    <t>Somme: PF + PSU + heures de préparation + bonus inclusion handicap + bonus mixité sociale + bonus attractivité + journées pédagogiques + BT CTG</t>
  </si>
  <si>
    <t>Journées pédagogiques déclarées prises en compte (maximum 3)</t>
  </si>
  <si>
    <t>MONTANT HEURES DE PREPARATION</t>
  </si>
  <si>
    <t>CALCUL du DROIT BONUS TERRITOIRE CTG 2025 revalorisé</t>
  </si>
  <si>
    <t>CALCUL du DROIT BONUS TERRITOIRE CTG "normal" 2024</t>
  </si>
  <si>
    <r>
      <t>à inscrire 
dans le compte</t>
    </r>
    <r>
      <rPr>
        <b/>
        <sz val="11"/>
        <color theme="1"/>
        <rFont val="Calibri"/>
        <family val="2"/>
        <scheme val="minor"/>
      </rPr>
      <t xml:space="preserve"> 70623</t>
    </r>
  </si>
  <si>
    <r>
      <t xml:space="preserve">à inscrire 
dans le compte </t>
    </r>
    <r>
      <rPr>
        <b/>
        <sz val="11"/>
        <color theme="1"/>
        <rFont val="Calibri"/>
        <family val="2"/>
        <scheme val="minor"/>
      </rPr>
      <t>70626</t>
    </r>
  </si>
  <si>
    <t>Ce simulateur a été conçu uniquement pour vous aider à estimer vos droits. 
Le montant estimé n'est pas opposable à la CAF. Seul le montant calculé par le logiciel fera foi</t>
  </si>
  <si>
    <r>
      <t xml:space="preserve">HEURES DE PREPARATION </t>
    </r>
    <r>
      <rPr>
        <i/>
        <sz val="11"/>
        <color indexed="8"/>
        <rFont val="Calibri"/>
        <family val="2"/>
      </rPr>
      <t>(8 heures par enfants inscrits)</t>
    </r>
  </si>
  <si>
    <t>CALCUL du DROIT BONUS TERRITOIRE CTG 2026</t>
  </si>
  <si>
    <t>Montant forfaitaire BT 2026</t>
  </si>
  <si>
    <t>Est-ce la 1ère année de votre convention ?</t>
  </si>
  <si>
    <t>Barème 2026</t>
  </si>
  <si>
    <r>
      <t>Coût de fonctionnement</t>
    </r>
    <r>
      <rPr>
        <i/>
        <sz val="11"/>
        <color indexed="8"/>
        <rFont val="Calibri"/>
        <family val="2"/>
      </rPr>
      <t xml:space="preserve"> (total des charges SANS LES COMPTES 86 de contributions volontaires)</t>
    </r>
  </si>
  <si>
    <t>Compte 860 Secours en nature (alimentaire, vestimentaire)</t>
  </si>
  <si>
    <t>Compte 861 Mise à disposition gratuite de biens (locaux, matériels, fluides…)</t>
  </si>
  <si>
    <t>Compte 86AUT Prestation en nature</t>
  </si>
  <si>
    <t>Barèmes 2026</t>
  </si>
  <si>
    <t>RECAPITULATIF DROITS PSU ET BONUS 2026</t>
  </si>
  <si>
    <t>Attention, si vous n'êtes éligible qu'une partie de l'année, il faut proratiser ce montant</t>
  </si>
  <si>
    <t>BONUS TERRITOIRE CTG 2026</t>
  </si>
  <si>
    <t>(maj 19/06/2026 avec barèmes du 29/05/2026)</t>
  </si>
  <si>
    <t>9159 € + (% enfants AEEH x 183177 €)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</si>
</sst>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 #,##0.00\ &quot;€&quot;_-;\-* #,##0.00\ &quot;€&quot;_-;_-* &quot;-&quot;??\ &quot;€&quot;_-;_-@_-"/>
    <numFmt numFmtId="164" formatCode="0.00000000"/>
    <numFmt numFmtId="165" formatCode="_-* #,##0.000000\ &quot;€&quot;_-;\-* #,##0.000000\ &quot;€&quot;_-;_-* &quot;-&quot;??\ &quot;€&quot;_-;_-@_-"/>
    <numFmt numFmtId="166" formatCode="#,##0.00\ &quot;€&quot;"/>
    <numFmt numFmtId="167" formatCode="0.0000"/>
    <numFmt numFmtId="168" formatCode="_-* #,##0.00&quot; €&quot;_-;\-* #,##0.00&quot; €&quot;_-;_-* \-??&quot; €&quot;_-;_-@_-"/>
    <numFmt numFmtId="169" formatCode="#,##0_ ;\-#,##0\ "/>
    <numFmt numFmtId="170" formatCode="#,##0\ &quot;€&quot;"/>
    <numFmt numFmtId="171" formatCode="0.000"/>
  </numFmts>
  <fonts count="1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name val="Calibri"/>
      <family val="2"/>
      <scheme val="minor"/>
    </font>
    <font>
      <b/>
      <sz val="11"/>
      <name val="Calibri"/>
      <family val="2"/>
      <scheme val="minor"/>
    </font>
    <font>
      <i/>
      <sz val="11"/>
      <color indexed="8"/>
      <name val="Calibri"/>
      <family val="2"/>
    </font>
    <font>
      <sz val="11"/>
      <name val="Arial"/>
      <family val="2"/>
    </font>
    <font>
      <sz val="11"/>
      <color indexed="8"/>
      <name val="Calibri"/>
      <family val="2"/>
    </font>
    <font>
      <b/>
      <sz val="11"/>
      <color indexed="8"/>
      <name val="Calibri"/>
      <family val="2"/>
    </font>
    <font>
      <sz val="8"/>
      <name val="Calibri"/>
      <family val="2"/>
      <scheme val="minor"/>
    </font>
    <font>
      <b/>
      <sz val="8"/>
      <color theme="1"/>
      <name val="Calibri"/>
      <family val="2"/>
      <scheme val="minor"/>
    </font>
    <font>
      <b/>
      <i/>
      <sz val="11"/>
      <color theme="1"/>
      <name val="Calibri"/>
      <family val="2"/>
      <scheme val="minor"/>
    </font>
    <font>
      <i/>
      <sz val="11"/>
      <color theme="1"/>
      <name val="Calibri"/>
      <family val="2"/>
      <scheme val="minor"/>
    </font>
    <font>
      <b/>
      <i/>
      <sz val="11"/>
      <color rgb="FFFF0000"/>
      <name val="Calibri"/>
      <family val="2"/>
      <scheme val="minor"/>
    </font>
    <font>
      <b/>
      <sz val="16"/>
      <color theme="1"/>
      <name val="Calibri"/>
      <family val="2"/>
      <scheme val="minor"/>
    </font>
    <font>
      <b/>
      <sz val="18"/>
      <color theme="1"/>
      <name val="Calibri"/>
      <family val="2"/>
      <scheme val="minor"/>
    </font>
    <font>
      <b/>
      <sz val="11"/>
      <color rgb="FFFF0000"/>
      <name val="Calibri"/>
      <family val="2"/>
      <scheme val="minor"/>
    </font>
    <font>
      <b/>
      <sz val="12"/>
      <name val="Calibri"/>
      <family val="2"/>
      <scheme val="minor"/>
    </font>
  </fonts>
  <fills count="9">
    <fill>
      <patternFill patternType="none"/>
    </fill>
    <fill>
      <patternFill patternType="gray125"/>
    </fill>
    <fill>
      <patternFill patternType="solid">
        <fgColor theme="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5"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0" tint="-0.249977111117893"/>
        <bgColor indexed="64"/>
      </patternFill>
    </fill>
  </fills>
  <borders count="44">
    <border>
      <left/>
      <right/>
      <top/>
      <bottom/>
      <diagonal/>
    </border>
    <border>
      <left style="dotted">
        <color indexed="64"/>
      </left>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style="dotted">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top/>
      <bottom/>
      <diagonal/>
    </border>
    <border>
      <left style="thin">
        <color indexed="64"/>
      </left>
      <right style="thin">
        <color indexed="64"/>
      </right>
      <top/>
      <bottom style="thin">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
      <left style="medium">
        <color indexed="64"/>
      </left>
      <right style="thin">
        <color indexed="64"/>
      </right>
      <top style="thin">
        <color indexed="64"/>
      </top>
      <bottom/>
      <diagonal/>
    </border>
    <border>
      <left style="dotted">
        <color indexed="64"/>
      </left>
      <right style="medium">
        <color indexed="64"/>
      </right>
      <top style="dotted">
        <color indexed="64"/>
      </top>
      <bottom/>
      <diagonal/>
    </border>
    <border>
      <left style="thin">
        <color indexed="64"/>
      </left>
      <right style="medium">
        <color indexed="64"/>
      </right>
      <top style="dotted">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8" fillId="0" borderId="0"/>
    <xf numFmtId="168" fontId="8" fillId="0" borderId="0" applyFill="0" applyBorder="0" applyAlignment="0" applyProtection="0"/>
    <xf numFmtId="9" fontId="8" fillId="0" borderId="0" applyFill="0" applyBorder="0" applyAlignment="0" applyProtection="0"/>
  </cellStyleXfs>
  <cellXfs count="241">
    <xf numFmtId="0" fontId="0" fillId="0" borderId="0" xfId="0"/>
    <xf numFmtId="0" fontId="0" fillId="2" borderId="0" xfId="0" applyFill="1" applyAlignment="1">
      <alignment vertical="center"/>
    </xf>
    <xf numFmtId="0" fontId="4" fillId="3" borderId="2" xfId="0" applyFont="1" applyFill="1" applyBorder="1" applyAlignment="1" applyProtection="1">
      <alignment horizontal="right"/>
      <protection locked="0"/>
    </xf>
    <xf numFmtId="0" fontId="4" fillId="3" borderId="3" xfId="0" applyFont="1" applyFill="1" applyBorder="1" applyAlignment="1" applyProtection="1">
      <alignment horizontal="right"/>
      <protection locked="0"/>
    </xf>
    <xf numFmtId="0" fontId="0" fillId="3" borderId="2" xfId="0" applyFill="1" applyBorder="1" applyAlignment="1" applyProtection="1">
      <alignment horizontal="right" vertical="center"/>
      <protection locked="0"/>
    </xf>
    <xf numFmtId="1" fontId="4" fillId="3" borderId="1" xfId="0" applyNumberFormat="1" applyFont="1" applyFill="1" applyBorder="1" applyAlignment="1" applyProtection="1">
      <alignment horizontal="right" vertical="center"/>
      <protection locked="0"/>
    </xf>
    <xf numFmtId="1" fontId="4" fillId="3" borderId="3" xfId="0" applyNumberFormat="1" applyFont="1" applyFill="1" applyBorder="1" applyAlignment="1" applyProtection="1">
      <alignment horizontal="right" vertical="center"/>
      <protection locked="0"/>
    </xf>
    <xf numFmtId="10" fontId="4" fillId="3" borderId="2" xfId="2" applyNumberFormat="1" applyFont="1" applyFill="1" applyBorder="1" applyAlignment="1" applyProtection="1">
      <alignment horizontal="right" vertical="center"/>
      <protection locked="0"/>
    </xf>
    <xf numFmtId="0" fontId="0" fillId="2" borderId="0" xfId="0" applyFill="1" applyAlignment="1">
      <alignment horizontal="right" vertical="center"/>
    </xf>
    <xf numFmtId="0" fontId="7" fillId="3" borderId="2" xfId="0" applyFont="1" applyFill="1" applyBorder="1" applyAlignment="1" applyProtection="1">
      <alignment horizontal="right" vertical="center" wrapText="1"/>
      <protection locked="0"/>
    </xf>
    <xf numFmtId="0" fontId="4" fillId="2" borderId="0" xfId="0" applyFont="1" applyFill="1" applyAlignment="1">
      <alignment vertical="center"/>
    </xf>
    <xf numFmtId="44" fontId="4" fillId="3" borderId="2" xfId="1" applyFont="1" applyFill="1" applyBorder="1" applyAlignment="1" applyProtection="1">
      <alignment horizontal="right" vertical="center"/>
      <protection locked="0"/>
    </xf>
    <xf numFmtId="0" fontId="0" fillId="0" borderId="7" xfId="0" applyBorder="1"/>
    <xf numFmtId="0" fontId="3" fillId="2" borderId="0" xfId="0" applyFont="1" applyFill="1" applyAlignment="1">
      <alignment vertical="center"/>
    </xf>
    <xf numFmtId="0" fontId="3" fillId="2" borderId="0" xfId="0" applyFont="1" applyFill="1" applyAlignment="1">
      <alignment horizontal="center" vertical="center" wrapText="1"/>
    </xf>
    <xf numFmtId="0" fontId="4" fillId="4" borderId="5" xfId="0" applyFont="1" applyFill="1" applyBorder="1" applyAlignment="1">
      <alignment horizontal="right" vertical="center"/>
    </xf>
    <xf numFmtId="0" fontId="3" fillId="2" borderId="0" xfId="0" applyFont="1" applyFill="1" applyAlignment="1">
      <alignment horizontal="center" vertical="center"/>
    </xf>
    <xf numFmtId="0" fontId="4" fillId="2" borderId="0" xfId="0" applyFont="1" applyFill="1" applyAlignment="1">
      <alignment horizontal="right" vertical="center"/>
    </xf>
    <xf numFmtId="165" fontId="4" fillId="4" borderId="5" xfId="1" applyNumberFormat="1" applyFont="1" applyFill="1" applyBorder="1" applyAlignment="1">
      <alignment horizontal="right" vertical="center"/>
    </xf>
    <xf numFmtId="166" fontId="4" fillId="4" borderId="5" xfId="0" applyNumberFormat="1" applyFont="1" applyFill="1" applyBorder="1" applyAlignment="1">
      <alignment horizontal="right" vertical="center"/>
    </xf>
    <xf numFmtId="10" fontId="4" fillId="4" borderId="5" xfId="2" applyNumberFormat="1" applyFont="1" applyFill="1" applyBorder="1" applyAlignment="1">
      <alignment horizontal="right" vertical="center"/>
    </xf>
    <xf numFmtId="0" fontId="3" fillId="2" borderId="0" xfId="0" quotePrefix="1" applyFont="1" applyFill="1" applyAlignment="1">
      <alignment horizontal="center" vertical="center"/>
    </xf>
    <xf numFmtId="0" fontId="3" fillId="2" borderId="0" xfId="0" applyFont="1" applyFill="1" applyAlignment="1">
      <alignment horizontal="left" vertical="center"/>
    </xf>
    <xf numFmtId="166" fontId="5" fillId="4" borderId="5" xfId="0" applyNumberFormat="1" applyFont="1" applyFill="1" applyBorder="1" applyAlignment="1">
      <alignment horizontal="right" vertical="center"/>
    </xf>
    <xf numFmtId="0" fontId="3" fillId="5" borderId="0" xfId="0" applyFont="1" applyFill="1" applyAlignment="1">
      <alignment horizontal="center" vertical="center" wrapText="1"/>
    </xf>
    <xf numFmtId="166" fontId="3" fillId="5" borderId="5" xfId="0" applyNumberFormat="1" applyFont="1" applyFill="1" applyBorder="1" applyAlignment="1">
      <alignment horizontal="right" vertical="center"/>
    </xf>
    <xf numFmtId="2" fontId="0" fillId="2" borderId="0" xfId="0" applyNumberFormat="1" applyFill="1" applyAlignment="1">
      <alignment vertical="center"/>
    </xf>
    <xf numFmtId="0" fontId="0" fillId="2" borderId="10" xfId="0" applyFill="1" applyBorder="1" applyAlignment="1">
      <alignment vertical="center"/>
    </xf>
    <xf numFmtId="1" fontId="0" fillId="2" borderId="10" xfId="0" applyNumberFormat="1" applyFill="1" applyBorder="1" applyAlignment="1">
      <alignment vertical="center"/>
    </xf>
    <xf numFmtId="167" fontId="0" fillId="2" borderId="10" xfId="0" applyNumberFormat="1" applyFill="1" applyBorder="1" applyAlignment="1">
      <alignment vertical="center"/>
    </xf>
    <xf numFmtId="10" fontId="1" fillId="2" borderId="0" xfId="2" applyNumberFormat="1" applyFont="1" applyFill="1" applyAlignment="1" applyProtection="1">
      <alignment vertical="center"/>
    </xf>
    <xf numFmtId="10" fontId="3" fillId="2" borderId="0" xfId="2" applyNumberFormat="1" applyFont="1" applyFill="1" applyBorder="1" applyAlignment="1" applyProtection="1">
      <alignment vertical="center"/>
    </xf>
    <xf numFmtId="9" fontId="1" fillId="2" borderId="0" xfId="2" applyFont="1" applyFill="1" applyBorder="1" applyAlignment="1" applyProtection="1">
      <alignment vertical="center"/>
    </xf>
    <xf numFmtId="9" fontId="1" fillId="2" borderId="0" xfId="2" applyFont="1" applyFill="1" applyAlignment="1" applyProtection="1">
      <alignment vertical="center"/>
    </xf>
    <xf numFmtId="0" fontId="2" fillId="2" borderId="0" xfId="0" applyFont="1" applyFill="1" applyAlignment="1">
      <alignment horizontal="right" vertical="center"/>
    </xf>
    <xf numFmtId="0" fontId="0" fillId="2" borderId="0" xfId="0" applyFill="1" applyAlignment="1">
      <alignment horizontal="right" vertical="center" wrapText="1"/>
    </xf>
    <xf numFmtId="0" fontId="7" fillId="2" borderId="0" xfId="0" applyFont="1" applyFill="1" applyAlignment="1">
      <alignment horizontal="center" vertical="center" wrapText="1"/>
    </xf>
    <xf numFmtId="0" fontId="7" fillId="2" borderId="10" xfId="0" applyFont="1" applyFill="1" applyBorder="1" applyAlignment="1">
      <alignment horizontal="center" vertical="center" wrapText="1"/>
    </xf>
    <xf numFmtId="1" fontId="0" fillId="2" borderId="0" xfId="0" applyNumberFormat="1" applyFill="1" applyAlignment="1">
      <alignment horizontal="center" vertical="center"/>
    </xf>
    <xf numFmtId="0" fontId="0" fillId="2" borderId="0" xfId="0" applyFill="1" applyAlignment="1">
      <alignment horizontal="center" vertical="center"/>
    </xf>
    <xf numFmtId="10" fontId="1" fillId="2" borderId="0" xfId="2" applyNumberFormat="1" applyFont="1" applyFill="1" applyBorder="1" applyAlignment="1" applyProtection="1">
      <alignment horizontal="center" vertical="center"/>
    </xf>
    <xf numFmtId="166" fontId="3" fillId="2" borderId="0" xfId="0" applyNumberFormat="1" applyFont="1" applyFill="1" applyAlignment="1">
      <alignment horizontal="center" vertical="center"/>
    </xf>
    <xf numFmtId="166" fontId="0" fillId="2" borderId="0" xfId="0" applyNumberFormat="1" applyFill="1" applyAlignment="1">
      <alignment horizontal="center" vertical="center"/>
    </xf>
    <xf numFmtId="0" fontId="0" fillId="0" borderId="0" xfId="0" applyAlignment="1">
      <alignment vertical="center"/>
    </xf>
    <xf numFmtId="1" fontId="0" fillId="3" borderId="2" xfId="0" applyNumberFormat="1" applyFill="1" applyBorder="1" applyAlignment="1" applyProtection="1">
      <alignment horizontal="right" vertical="center"/>
      <protection locked="0"/>
    </xf>
    <xf numFmtId="0" fontId="0" fillId="2" borderId="0" xfId="0" applyFill="1" applyBorder="1" applyAlignment="1">
      <alignment vertical="center"/>
    </xf>
    <xf numFmtId="0" fontId="0" fillId="2" borderId="7" xfId="0" applyFill="1" applyBorder="1" applyAlignment="1">
      <alignment vertical="center"/>
    </xf>
    <xf numFmtId="0" fontId="0" fillId="2" borderId="7" xfId="0" applyFill="1" applyBorder="1" applyAlignment="1">
      <alignment horizontal="center" vertical="center"/>
    </xf>
    <xf numFmtId="0" fontId="0" fillId="4" borderId="14" xfId="0" applyFill="1" applyBorder="1" applyAlignment="1">
      <alignment vertical="center"/>
    </xf>
    <xf numFmtId="0" fontId="0" fillId="4" borderId="15" xfId="0" applyFill="1" applyBorder="1" applyAlignment="1">
      <alignment vertical="center"/>
    </xf>
    <xf numFmtId="0" fontId="0" fillId="4" borderId="16" xfId="0" applyFill="1" applyBorder="1" applyAlignment="1">
      <alignment vertical="center"/>
    </xf>
    <xf numFmtId="2" fontId="0" fillId="4" borderId="15" xfId="0" applyNumberFormat="1" applyFill="1" applyBorder="1" applyAlignment="1">
      <alignment vertical="center"/>
    </xf>
    <xf numFmtId="0" fontId="0" fillId="4" borderId="17" xfId="0" applyFill="1" applyBorder="1" applyAlignment="1">
      <alignment vertical="center"/>
    </xf>
    <xf numFmtId="0" fontId="0" fillId="4" borderId="0" xfId="0" applyFill="1" applyBorder="1" applyAlignment="1">
      <alignment vertical="center"/>
    </xf>
    <xf numFmtId="2" fontId="0" fillId="4" borderId="18" xfId="0" applyNumberFormat="1" applyFill="1" applyBorder="1" applyAlignment="1">
      <alignment vertical="center"/>
    </xf>
    <xf numFmtId="10" fontId="0" fillId="4" borderId="7" xfId="0" applyNumberFormat="1" applyFill="1" applyBorder="1" applyAlignment="1">
      <alignment horizontal="center" vertical="center"/>
    </xf>
    <xf numFmtId="2" fontId="0" fillId="4" borderId="7" xfId="0" applyNumberFormat="1" applyFill="1" applyBorder="1" applyAlignment="1">
      <alignment horizontal="center" vertical="center"/>
    </xf>
    <xf numFmtId="2" fontId="0" fillId="4" borderId="18" xfId="0" applyNumberFormat="1" applyFill="1" applyBorder="1" applyAlignment="1">
      <alignment horizontal="center" vertical="center" wrapText="1"/>
    </xf>
    <xf numFmtId="0" fontId="0" fillId="4" borderId="19" xfId="0" applyFill="1" applyBorder="1" applyAlignment="1">
      <alignment vertical="center"/>
    </xf>
    <xf numFmtId="10" fontId="0" fillId="4" borderId="20" xfId="0" applyNumberFormat="1" applyFill="1" applyBorder="1" applyAlignment="1">
      <alignment horizontal="center" vertical="center"/>
    </xf>
    <xf numFmtId="0" fontId="0" fillId="4" borderId="0" xfId="0" applyFill="1" applyAlignment="1">
      <alignment vertical="center"/>
    </xf>
    <xf numFmtId="2" fontId="3" fillId="4" borderId="0" xfId="0" applyNumberFormat="1" applyFont="1" applyFill="1" applyAlignment="1">
      <alignment horizontal="center" vertical="center"/>
    </xf>
    <xf numFmtId="2" fontId="0" fillId="4" borderId="0" xfId="0" applyNumberFormat="1" applyFill="1" applyAlignment="1">
      <alignment vertical="center"/>
    </xf>
    <xf numFmtId="0" fontId="0" fillId="2" borderId="7" xfId="0" applyFill="1" applyBorder="1" applyAlignment="1">
      <alignment horizontal="left" vertical="center" wrapText="1"/>
    </xf>
    <xf numFmtId="0" fontId="0" fillId="6" borderId="7" xfId="0" applyFill="1" applyBorder="1" applyAlignment="1">
      <alignment horizontal="center" vertical="center"/>
    </xf>
    <xf numFmtId="0" fontId="0" fillId="2" borderId="0" xfId="0" applyFill="1" applyBorder="1" applyAlignment="1">
      <alignment horizontal="right" vertical="center"/>
    </xf>
    <xf numFmtId="0" fontId="3" fillId="2" borderId="0" xfId="0" applyFont="1" applyFill="1" applyAlignment="1">
      <alignment horizontal="center" vertical="center"/>
    </xf>
    <xf numFmtId="164" fontId="0" fillId="2" borderId="0" xfId="0" applyNumberFormat="1" applyFill="1" applyBorder="1" applyAlignment="1">
      <alignment vertical="center"/>
    </xf>
    <xf numFmtId="169" fontId="4" fillId="4" borderId="5" xfId="1" applyNumberFormat="1" applyFont="1" applyFill="1" applyBorder="1" applyAlignment="1">
      <alignment horizontal="center" vertical="center"/>
    </xf>
    <xf numFmtId="0" fontId="0" fillId="4" borderId="5" xfId="0" applyFill="1" applyBorder="1" applyAlignment="1">
      <alignment horizontal="center"/>
    </xf>
    <xf numFmtId="44" fontId="0" fillId="4" borderId="5" xfId="0" applyNumberFormat="1" applyFill="1" applyBorder="1" applyAlignment="1">
      <alignment horizontal="center"/>
    </xf>
    <xf numFmtId="9" fontId="0" fillId="4" borderId="5" xfId="0" applyNumberFormat="1" applyFill="1" applyBorder="1" applyAlignment="1">
      <alignment horizontal="center"/>
    </xf>
    <xf numFmtId="10" fontId="0" fillId="4" borderId="5" xfId="0" applyNumberFormat="1" applyFill="1" applyBorder="1" applyAlignment="1">
      <alignment horizontal="center"/>
    </xf>
    <xf numFmtId="44" fontId="0" fillId="7" borderId="5" xfId="0" applyNumberFormat="1" applyFill="1" applyBorder="1"/>
    <xf numFmtId="44" fontId="3" fillId="7" borderId="5" xfId="0" applyNumberFormat="1" applyFont="1" applyFill="1" applyBorder="1"/>
    <xf numFmtId="170" fontId="0" fillId="0" borderId="8" xfId="0" applyNumberFormat="1" applyBorder="1"/>
    <xf numFmtId="0" fontId="0" fillId="0" borderId="9" xfId="0" applyBorder="1"/>
    <xf numFmtId="0" fontId="0" fillId="0" borderId="8" xfId="0" applyBorder="1"/>
    <xf numFmtId="166" fontId="0" fillId="0" borderId="22" xfId="0" applyNumberFormat="1" applyBorder="1"/>
    <xf numFmtId="0" fontId="0" fillId="0" borderId="0" xfId="0" applyAlignment="1">
      <alignment horizontal="center"/>
    </xf>
    <xf numFmtId="0" fontId="0" fillId="0" borderId="0" xfId="0" applyAlignment="1">
      <alignment wrapText="1"/>
    </xf>
    <xf numFmtId="44" fontId="0" fillId="4" borderId="5" xfId="0" applyNumberFormat="1" applyFill="1" applyBorder="1" applyAlignment="1">
      <alignment vertical="center"/>
    </xf>
    <xf numFmtId="1" fontId="0" fillId="4" borderId="5" xfId="0" applyNumberFormat="1" applyFill="1" applyBorder="1" applyAlignment="1">
      <alignment horizontal="center"/>
    </xf>
    <xf numFmtId="44" fontId="0" fillId="7" borderId="5" xfId="0" applyNumberFormat="1" applyFill="1" applyBorder="1" applyAlignment="1">
      <alignment horizontal="center"/>
    </xf>
    <xf numFmtId="170" fontId="0" fillId="4" borderId="5" xfId="0" applyNumberFormat="1" applyFill="1" applyBorder="1" applyAlignment="1">
      <alignment horizontal="center"/>
    </xf>
    <xf numFmtId="0" fontId="3" fillId="0" borderId="0" xfId="0" applyFont="1"/>
    <xf numFmtId="0" fontId="0" fillId="4" borderId="5" xfId="0" applyFill="1" applyBorder="1" applyAlignment="1">
      <alignment horizontal="center" vertical="center"/>
    </xf>
    <xf numFmtId="0" fontId="3" fillId="0" borderId="0" xfId="0" applyFont="1" applyAlignment="1">
      <alignment horizontal="center"/>
    </xf>
    <xf numFmtId="44" fontId="5" fillId="4" borderId="5" xfId="0" applyNumberFormat="1" applyFont="1" applyFill="1" applyBorder="1" applyAlignment="1">
      <alignment horizontal="right" vertical="center"/>
    </xf>
    <xf numFmtId="0" fontId="0" fillId="4" borderId="5" xfId="0" applyFill="1" applyBorder="1"/>
    <xf numFmtId="0" fontId="0" fillId="0" borderId="7" xfId="0" applyBorder="1" applyAlignment="1">
      <alignment vertical="center" wrapText="1"/>
    </xf>
    <xf numFmtId="170" fontId="0" fillId="0" borderId="7" xfId="0" applyNumberFormat="1" applyBorder="1"/>
    <xf numFmtId="10" fontId="0" fillId="0" borderId="9" xfId="0" applyNumberFormat="1" applyBorder="1" applyAlignment="1">
      <alignment horizontal="center"/>
    </xf>
    <xf numFmtId="170" fontId="0" fillId="0" borderId="7" xfId="0" applyNumberFormat="1" applyBorder="1" applyAlignment="1">
      <alignment horizontal="center"/>
    </xf>
    <xf numFmtId="44" fontId="0" fillId="0" borderId="0" xfId="0" applyNumberFormat="1" applyAlignment="1">
      <alignment horizontal="center"/>
    </xf>
    <xf numFmtId="166" fontId="0" fillId="0" borderId="0" xfId="0" applyNumberFormat="1" applyAlignment="1">
      <alignment horizontal="center"/>
    </xf>
    <xf numFmtId="0" fontId="0" fillId="0" borderId="0" xfId="0" applyFill="1"/>
    <xf numFmtId="10" fontId="0" fillId="4" borderId="5" xfId="0" applyNumberFormat="1" applyFill="1" applyBorder="1" applyAlignment="1">
      <alignment horizontal="center" vertical="center"/>
    </xf>
    <xf numFmtId="0" fontId="0" fillId="0" borderId="0" xfId="0" applyAlignment="1">
      <alignment horizontal="center" vertical="center"/>
    </xf>
    <xf numFmtId="9" fontId="0" fillId="4" borderId="5" xfId="0" applyNumberFormat="1" applyFill="1" applyBorder="1" applyAlignment="1">
      <alignment horizontal="center" vertical="center"/>
    </xf>
    <xf numFmtId="44" fontId="0" fillId="4" borderId="5" xfId="0" applyNumberFormat="1" applyFill="1" applyBorder="1" applyAlignment="1">
      <alignment horizontal="center" vertical="center"/>
    </xf>
    <xf numFmtId="44" fontId="0" fillId="0" borderId="0" xfId="0" applyNumberFormat="1" applyFill="1" applyBorder="1" applyAlignment="1">
      <alignment horizontal="center" vertical="center"/>
    </xf>
    <xf numFmtId="0" fontId="0" fillId="0" borderId="0" xfId="0" applyFill="1" applyAlignment="1">
      <alignment horizontal="center" vertical="center"/>
    </xf>
    <xf numFmtId="166" fontId="0" fillId="4" borderId="5" xfId="0" applyNumberFormat="1" applyFill="1" applyBorder="1" applyAlignment="1">
      <alignment horizontal="center" vertical="center"/>
    </xf>
    <xf numFmtId="166" fontId="0" fillId="7" borderId="5" xfId="0" applyNumberFormat="1" applyFill="1" applyBorder="1" applyAlignment="1">
      <alignment horizontal="center" vertical="center"/>
    </xf>
    <xf numFmtId="0" fontId="0" fillId="0" borderId="18" xfId="0" applyBorder="1" applyAlignment="1">
      <alignment vertical="center" wrapText="1"/>
    </xf>
    <xf numFmtId="0" fontId="0" fillId="0" borderId="25" xfId="0" applyBorder="1"/>
    <xf numFmtId="9" fontId="0" fillId="0" borderId="18" xfId="0" applyNumberFormat="1" applyBorder="1" applyAlignment="1">
      <alignment horizontal="center"/>
    </xf>
    <xf numFmtId="0" fontId="0" fillId="0" borderId="26" xfId="0" applyBorder="1"/>
    <xf numFmtId="0" fontId="0" fillId="0" borderId="27" xfId="0" applyBorder="1"/>
    <xf numFmtId="0" fontId="0" fillId="0" borderId="9" xfId="0" applyBorder="1" applyAlignment="1">
      <alignment vertical="center" wrapText="1"/>
    </xf>
    <xf numFmtId="44" fontId="3" fillId="4" borderId="5" xfId="0" applyNumberFormat="1" applyFont="1" applyFill="1" applyBorder="1"/>
    <xf numFmtId="170" fontId="0" fillId="4" borderId="5" xfId="0" applyNumberFormat="1" applyFill="1" applyBorder="1"/>
    <xf numFmtId="170" fontId="0" fillId="7" borderId="5" xfId="0" applyNumberFormat="1" applyFill="1" applyBorder="1"/>
    <xf numFmtId="0" fontId="2" fillId="0" borderId="0" xfId="0" applyFont="1"/>
    <xf numFmtId="0" fontId="0" fillId="0" borderId="11" xfId="0" applyBorder="1"/>
    <xf numFmtId="1" fontId="4" fillId="3" borderId="32" xfId="0" applyNumberFormat="1" applyFont="1" applyFill="1" applyBorder="1" applyAlignment="1" applyProtection="1">
      <alignment horizontal="center" vertical="center"/>
      <protection locked="0"/>
    </xf>
    <xf numFmtId="0" fontId="4" fillId="3" borderId="1" xfId="0" applyFont="1" applyFill="1" applyBorder="1" applyAlignment="1" applyProtection="1">
      <alignment horizontal="right" vertical="center"/>
      <protection locked="0"/>
    </xf>
    <xf numFmtId="44" fontId="4" fillId="3" borderId="38" xfId="0" applyNumberFormat="1" applyFont="1" applyFill="1" applyBorder="1" applyAlignment="1" applyProtection="1">
      <alignment horizontal="center" vertical="center"/>
      <protection locked="0"/>
    </xf>
    <xf numFmtId="169" fontId="4" fillId="3" borderId="39" xfId="0" applyNumberFormat="1" applyFont="1" applyFill="1" applyBorder="1" applyAlignment="1" applyProtection="1">
      <alignment horizontal="center" vertical="center"/>
      <protection locked="0"/>
    </xf>
    <xf numFmtId="0" fontId="0" fillId="0" borderId="0" xfId="0" applyAlignment="1">
      <alignment horizontal="center"/>
    </xf>
    <xf numFmtId="0" fontId="0" fillId="0" borderId="7" xfId="0" applyBorder="1" applyAlignment="1">
      <alignment horizontal="center"/>
    </xf>
    <xf numFmtId="44" fontId="5" fillId="7" borderId="5" xfId="1" applyFont="1" applyFill="1" applyBorder="1" applyAlignment="1">
      <alignment horizontal="right" vertical="center"/>
    </xf>
    <xf numFmtId="0" fontId="0" fillId="0" borderId="0" xfId="0" applyProtection="1"/>
    <xf numFmtId="0" fontId="0" fillId="0" borderId="0" xfId="0" applyAlignment="1" applyProtection="1">
      <alignment horizontal="center"/>
    </xf>
    <xf numFmtId="0" fontId="0" fillId="0" borderId="0" xfId="0" applyAlignment="1" applyProtection="1">
      <alignment horizontal="center" wrapText="1"/>
    </xf>
    <xf numFmtId="0" fontId="0" fillId="0" borderId="7" xfId="0" applyBorder="1" applyAlignment="1" applyProtection="1">
      <alignment horizontal="center" wrapText="1"/>
    </xf>
    <xf numFmtId="0" fontId="0" fillId="0" borderId="17" xfId="0" applyBorder="1" applyProtection="1"/>
    <xf numFmtId="0" fontId="0" fillId="0" borderId="0" xfId="0" applyBorder="1" applyAlignment="1" applyProtection="1">
      <alignment horizontal="center"/>
    </xf>
    <xf numFmtId="0" fontId="0" fillId="0" borderId="0" xfId="0" applyBorder="1" applyProtection="1"/>
    <xf numFmtId="0" fontId="0" fillId="0" borderId="15" xfId="0" applyBorder="1" applyProtection="1"/>
    <xf numFmtId="0" fontId="0" fillId="0" borderId="7" xfId="0" applyBorder="1" applyProtection="1"/>
    <xf numFmtId="0" fontId="0" fillId="0" borderId="7" xfId="0" applyBorder="1" applyAlignment="1" applyProtection="1">
      <alignment horizontal="center"/>
    </xf>
    <xf numFmtId="170" fontId="0" fillId="0" borderId="7" xfId="0" applyNumberFormat="1" applyBorder="1" applyProtection="1"/>
    <xf numFmtId="1" fontId="0" fillId="8" borderId="5" xfId="0" applyNumberFormat="1" applyFill="1" applyBorder="1" applyAlignment="1" applyProtection="1">
      <alignment horizontal="center"/>
    </xf>
    <xf numFmtId="0" fontId="0" fillId="0" borderId="15" xfId="0" applyBorder="1" applyAlignment="1" applyProtection="1">
      <alignment horizontal="center"/>
    </xf>
    <xf numFmtId="44" fontId="0" fillId="8" borderId="5" xfId="0" applyNumberFormat="1" applyFill="1" applyBorder="1" applyAlignment="1" applyProtection="1">
      <alignment horizontal="center"/>
    </xf>
    <xf numFmtId="170" fontId="0" fillId="8" borderId="5" xfId="0" applyNumberFormat="1" applyFill="1" applyBorder="1" applyAlignment="1" applyProtection="1">
      <alignment horizontal="center"/>
    </xf>
    <xf numFmtId="166" fontId="0" fillId="8" borderId="5" xfId="0" applyNumberFormat="1" applyFill="1" applyBorder="1" applyProtection="1"/>
    <xf numFmtId="0" fontId="0" fillId="0" borderId="17" xfId="0" applyBorder="1" applyAlignment="1" applyProtection="1">
      <alignment vertical="center" wrapText="1"/>
    </xf>
    <xf numFmtId="44" fontId="0" fillId="6" borderId="5" xfId="0" applyNumberFormat="1" applyFill="1" applyBorder="1" applyAlignment="1" applyProtection="1">
      <alignment horizontal="center"/>
    </xf>
    <xf numFmtId="0" fontId="0" fillId="0" borderId="7" xfId="0" applyNumberFormat="1" applyFill="1" applyBorder="1" applyAlignment="1" applyProtection="1">
      <alignment horizontal="center"/>
    </xf>
    <xf numFmtId="0" fontId="0" fillId="0" borderId="17" xfId="0" applyBorder="1" applyAlignment="1" applyProtection="1">
      <alignment wrapText="1"/>
    </xf>
    <xf numFmtId="44" fontId="0" fillId="8" borderId="5" xfId="0" applyNumberFormat="1" applyFill="1" applyBorder="1" applyAlignment="1" applyProtection="1">
      <alignment horizontal="center" vertical="center"/>
    </xf>
    <xf numFmtId="0" fontId="0" fillId="0" borderId="7" xfId="0" applyBorder="1" applyAlignment="1" applyProtection="1">
      <alignment horizontal="center" vertical="center"/>
    </xf>
    <xf numFmtId="171" fontId="0" fillId="0" borderId="7" xfId="0" applyNumberFormat="1" applyBorder="1" applyAlignment="1" applyProtection="1">
      <alignment horizontal="center" vertical="center"/>
    </xf>
    <xf numFmtId="171" fontId="0" fillId="0" borderId="7" xfId="0" applyNumberFormat="1" applyFill="1" applyBorder="1" applyAlignment="1" applyProtection="1">
      <alignment horizontal="center" vertical="center"/>
    </xf>
    <xf numFmtId="166" fontId="3" fillId="7" borderId="5" xfId="0" applyNumberFormat="1" applyFont="1" applyFill="1" applyBorder="1" applyAlignment="1" applyProtection="1">
      <alignment horizontal="center"/>
    </xf>
    <xf numFmtId="0" fontId="2" fillId="0" borderId="0" xfId="0" applyFont="1" applyBorder="1" applyProtection="1"/>
    <xf numFmtId="166" fontId="2" fillId="0" borderId="15" xfId="0" applyNumberFormat="1" applyFont="1" applyBorder="1" applyProtection="1"/>
    <xf numFmtId="166" fontId="2" fillId="0" borderId="40" xfId="0" applyNumberFormat="1" applyFont="1" applyBorder="1" applyProtection="1"/>
    <xf numFmtId="166" fontId="2" fillId="0" borderId="36" xfId="0" applyNumberFormat="1" applyFont="1" applyBorder="1" applyAlignment="1" applyProtection="1">
      <alignment horizontal="center"/>
    </xf>
    <xf numFmtId="0" fontId="0" fillId="0" borderId="36" xfId="0" applyBorder="1" applyProtection="1"/>
    <xf numFmtId="0" fontId="0" fillId="0" borderId="41" xfId="0" applyBorder="1" applyProtection="1"/>
    <xf numFmtId="0" fontId="3" fillId="0" borderId="0" xfId="0" applyFont="1" applyFill="1" applyBorder="1" applyAlignment="1" applyProtection="1">
      <alignment horizontal="center" vertical="center"/>
    </xf>
    <xf numFmtId="0" fontId="0" fillId="0" borderId="0" xfId="0" applyFont="1" applyFill="1" applyBorder="1" applyAlignment="1" applyProtection="1">
      <alignment horizontal="left" vertical="center"/>
    </xf>
    <xf numFmtId="0" fontId="0" fillId="8" borderId="5" xfId="0" applyFont="1" applyFill="1" applyBorder="1" applyAlignment="1" applyProtection="1">
      <alignment horizontal="center" vertical="center"/>
    </xf>
    <xf numFmtId="0" fontId="3" fillId="0" borderId="17" xfId="0" applyFont="1" applyFill="1" applyBorder="1" applyAlignment="1" applyProtection="1">
      <alignment horizontal="center" vertical="center"/>
    </xf>
    <xf numFmtId="0" fontId="3" fillId="0" borderId="0" xfId="0" applyFont="1" applyFill="1" applyBorder="1" applyAlignment="1" applyProtection="1">
      <alignment horizontal="left" vertical="center"/>
    </xf>
    <xf numFmtId="0" fontId="0" fillId="0" borderId="15" xfId="0" applyFont="1" applyFill="1" applyBorder="1" applyAlignment="1" applyProtection="1">
      <alignment horizontal="center" vertical="center"/>
    </xf>
    <xf numFmtId="166" fontId="0" fillId="7" borderId="5" xfId="0" applyNumberFormat="1" applyFill="1" applyBorder="1" applyAlignment="1" applyProtection="1">
      <alignment horizontal="center"/>
    </xf>
    <xf numFmtId="0" fontId="0" fillId="0" borderId="0" xfId="0" applyBorder="1" applyAlignment="1" applyProtection="1">
      <alignment horizontal="left"/>
    </xf>
    <xf numFmtId="166" fontId="0" fillId="8" borderId="5" xfId="0" applyNumberFormat="1" applyFont="1" applyFill="1" applyBorder="1" applyAlignment="1" applyProtection="1">
      <alignment horizontal="center"/>
    </xf>
    <xf numFmtId="0" fontId="0" fillId="0" borderId="15" xfId="0" applyFont="1" applyBorder="1" applyAlignment="1" applyProtection="1">
      <alignment horizontal="center"/>
    </xf>
    <xf numFmtId="0" fontId="2" fillId="0" borderId="0" xfId="0" applyFont="1" applyBorder="1" applyAlignment="1" applyProtection="1">
      <alignment horizontal="center" vertical="center" wrapText="1"/>
    </xf>
    <xf numFmtId="166" fontId="2" fillId="0" borderId="17" xfId="0" applyNumberFormat="1" applyFont="1" applyBorder="1" applyProtection="1"/>
    <xf numFmtId="166" fontId="2" fillId="0" borderId="0" xfId="0" applyNumberFormat="1" applyFont="1" applyBorder="1" applyAlignment="1" applyProtection="1">
      <alignment horizontal="center"/>
    </xf>
    <xf numFmtId="0" fontId="0" fillId="0" borderId="40" xfId="0" applyBorder="1" applyProtection="1"/>
    <xf numFmtId="0" fontId="0" fillId="0" borderId="36" xfId="0" applyBorder="1" applyAlignment="1" applyProtection="1">
      <alignment horizontal="center"/>
    </xf>
    <xf numFmtId="0" fontId="0" fillId="2" borderId="42" xfId="0" applyFill="1" applyBorder="1" applyAlignment="1">
      <alignment horizontal="center" vertical="center" wrapText="1"/>
    </xf>
    <xf numFmtId="166" fontId="17" fillId="4" borderId="5" xfId="0" applyNumberFormat="1" applyFont="1" applyFill="1" applyBorder="1" applyAlignment="1">
      <alignment horizontal="right" vertical="center"/>
    </xf>
    <xf numFmtId="44" fontId="17" fillId="2" borderId="43" xfId="0" applyNumberFormat="1" applyFont="1" applyFill="1" applyBorder="1" applyAlignment="1">
      <alignment horizontal="center" vertical="center"/>
    </xf>
    <xf numFmtId="171" fontId="0" fillId="4" borderId="7" xfId="0" applyNumberFormat="1" applyFill="1" applyBorder="1" applyAlignment="1">
      <alignment vertical="center"/>
    </xf>
    <xf numFmtId="171" fontId="0" fillId="4" borderId="21" xfId="0" applyNumberFormat="1" applyFill="1" applyBorder="1" applyAlignment="1">
      <alignment horizontal="center" vertical="center"/>
    </xf>
    <xf numFmtId="1" fontId="0" fillId="2" borderId="0" xfId="0" applyNumberFormat="1" applyFill="1" applyBorder="1" applyAlignment="1">
      <alignment vertical="center"/>
    </xf>
    <xf numFmtId="166" fontId="4" fillId="3" borderId="2" xfId="2" applyNumberFormat="1" applyFont="1" applyFill="1" applyBorder="1" applyAlignment="1" applyProtection="1">
      <alignment horizontal="right" vertical="center"/>
      <protection locked="0"/>
    </xf>
    <xf numFmtId="0" fontId="14" fillId="2" borderId="0" xfId="0" applyFont="1" applyFill="1" applyAlignment="1" applyProtection="1">
      <alignment horizontal="left" vertical="center"/>
    </xf>
    <xf numFmtId="0" fontId="3" fillId="2" borderId="0" xfId="0" applyFont="1" applyFill="1" applyAlignment="1" applyProtection="1">
      <alignment horizontal="center" vertical="center"/>
    </xf>
    <xf numFmtId="0" fontId="0" fillId="2" borderId="0" xfId="0" applyFill="1" applyAlignment="1" applyProtection="1">
      <alignment vertical="center"/>
    </xf>
    <xf numFmtId="0" fontId="0" fillId="2" borderId="0" xfId="0" applyFill="1" applyAlignment="1" applyProtection="1">
      <alignment vertical="center" wrapText="1"/>
    </xf>
    <xf numFmtId="0" fontId="3" fillId="2" borderId="4" xfId="0" applyFont="1" applyFill="1" applyBorder="1" applyAlignment="1" applyProtection="1">
      <alignment horizontal="right" vertical="center"/>
    </xf>
    <xf numFmtId="0" fontId="5" fillId="4" borderId="5" xfId="0" applyFont="1" applyFill="1" applyBorder="1" applyAlignment="1" applyProtection="1">
      <alignment horizontal="right"/>
    </xf>
    <xf numFmtId="0" fontId="3" fillId="2" borderId="4" xfId="0" applyFont="1" applyFill="1" applyBorder="1" applyAlignment="1" applyProtection="1">
      <alignment horizontal="left" vertical="center" wrapText="1"/>
    </xf>
    <xf numFmtId="10" fontId="3" fillId="4" borderId="5" xfId="2" applyNumberFormat="1" applyFont="1" applyFill="1" applyBorder="1" applyAlignment="1" applyProtection="1">
      <alignment horizontal="right" vertical="center"/>
    </xf>
    <xf numFmtId="0" fontId="3" fillId="2" borderId="4" xfId="0" applyFont="1" applyFill="1" applyBorder="1" applyAlignment="1" applyProtection="1">
      <alignment horizontal="left" vertical="center"/>
    </xf>
    <xf numFmtId="0" fontId="3" fillId="2" borderId="5" xfId="0" applyFont="1" applyFill="1" applyBorder="1" applyAlignment="1" applyProtection="1">
      <alignment horizontal="right" vertical="center"/>
    </xf>
    <xf numFmtId="10" fontId="5" fillId="4" borderId="5" xfId="2" applyNumberFormat="1" applyFont="1" applyFill="1" applyBorder="1" applyAlignment="1" applyProtection="1">
      <alignment horizontal="right" vertical="center"/>
    </xf>
    <xf numFmtId="44" fontId="4" fillId="4" borderId="5" xfId="1" applyFont="1" applyFill="1" applyBorder="1" applyAlignment="1" applyProtection="1">
      <alignment horizontal="right" vertical="center"/>
    </xf>
    <xf numFmtId="0" fontId="0" fillId="2" borderId="0" xfId="0" applyFill="1" applyAlignment="1" applyProtection="1">
      <alignment horizontal="right" vertical="center"/>
    </xf>
    <xf numFmtId="164" fontId="4" fillId="2" borderId="0" xfId="0" applyNumberFormat="1" applyFont="1" applyFill="1" applyAlignment="1" applyProtection="1">
      <alignment vertical="center"/>
    </xf>
    <xf numFmtId="0" fontId="0" fillId="2" borderId="0" xfId="0" applyFill="1" applyAlignment="1" applyProtection="1">
      <alignment horizontal="left" vertical="center"/>
    </xf>
    <xf numFmtId="0" fontId="0" fillId="2" borderId="0" xfId="0" applyFill="1" applyAlignment="1" applyProtection="1">
      <alignment horizontal="left" vertical="center" wrapText="1"/>
    </xf>
    <xf numFmtId="0" fontId="4" fillId="4" borderId="0" xfId="0" applyFont="1" applyFill="1" applyAlignment="1" applyProtection="1">
      <alignment horizontal="right" vertical="center"/>
    </xf>
    <xf numFmtId="0" fontId="4" fillId="2" borderId="0" xfId="0" applyFont="1" applyFill="1" applyAlignment="1" applyProtection="1">
      <alignment vertical="center"/>
    </xf>
    <xf numFmtId="0" fontId="8" fillId="2" borderId="0" xfId="0" applyFont="1" applyFill="1" applyAlignment="1" applyProtection="1">
      <alignment horizontal="left" vertical="center" wrapText="1"/>
    </xf>
    <xf numFmtId="0" fontId="4" fillId="2" borderId="0" xfId="0" applyFont="1" applyFill="1" applyAlignment="1" applyProtection="1">
      <alignment horizontal="right" vertical="center"/>
    </xf>
    <xf numFmtId="0" fontId="0" fillId="0" borderId="16" xfId="0" applyBorder="1" applyProtection="1"/>
    <xf numFmtId="0" fontId="0" fillId="0" borderId="37" xfId="0" applyBorder="1" applyProtection="1"/>
    <xf numFmtId="0" fontId="0" fillId="0" borderId="19" xfId="0" applyBorder="1" applyProtection="1"/>
    <xf numFmtId="0" fontId="12" fillId="0" borderId="30" xfId="0" applyFont="1" applyBorder="1" applyProtection="1"/>
    <xf numFmtId="0" fontId="0" fillId="0" borderId="31" xfId="0" applyBorder="1" applyAlignment="1" applyProtection="1">
      <alignment horizontal="center"/>
    </xf>
    <xf numFmtId="1" fontId="5" fillId="0" borderId="33" xfId="0" applyNumberFormat="1" applyFont="1" applyFill="1" applyBorder="1" applyAlignment="1" applyProtection="1">
      <alignment horizontal="center" vertical="center"/>
    </xf>
    <xf numFmtId="171" fontId="0" fillId="4" borderId="11" xfId="0" applyNumberFormat="1" applyFill="1" applyBorder="1" applyAlignment="1">
      <alignment vertical="center"/>
    </xf>
    <xf numFmtId="171" fontId="0" fillId="4" borderId="18" xfId="0" applyNumberFormat="1" applyFill="1" applyBorder="1" applyAlignment="1">
      <alignment horizontal="center" vertical="center"/>
    </xf>
    <xf numFmtId="0" fontId="15" fillId="2" borderId="4" xfId="0" applyFont="1" applyFill="1" applyBorder="1" applyAlignment="1" applyProtection="1">
      <alignment horizontal="center" vertical="center"/>
    </xf>
    <xf numFmtId="0" fontId="15" fillId="2" borderId="13" xfId="0" applyFont="1" applyFill="1" applyBorder="1" applyAlignment="1" applyProtection="1">
      <alignment horizontal="center" vertical="center"/>
    </xf>
    <xf numFmtId="0" fontId="2" fillId="2" borderId="6" xfId="0" applyFont="1" applyFill="1" applyBorder="1" applyAlignment="1" applyProtection="1">
      <alignment horizontal="right" vertical="center"/>
    </xf>
    <xf numFmtId="0" fontId="12" fillId="0" borderId="28" xfId="0" applyFont="1" applyBorder="1" applyAlignment="1" applyProtection="1">
      <alignment horizontal="center"/>
    </xf>
    <xf numFmtId="0" fontId="12" fillId="0" borderId="29" xfId="0" applyFont="1" applyBorder="1" applyAlignment="1" applyProtection="1">
      <alignment horizontal="center"/>
    </xf>
    <xf numFmtId="0" fontId="3" fillId="2" borderId="34" xfId="0" applyFont="1" applyFill="1" applyBorder="1" applyAlignment="1" applyProtection="1">
      <alignment horizontal="center" vertical="center"/>
    </xf>
    <xf numFmtId="0" fontId="3" fillId="2" borderId="35" xfId="0" applyFont="1" applyFill="1" applyBorder="1" applyAlignment="1" applyProtection="1">
      <alignment horizontal="center" vertical="center"/>
    </xf>
    <xf numFmtId="0" fontId="3" fillId="2" borderId="8" xfId="0" applyFont="1" applyFill="1" applyBorder="1" applyAlignment="1">
      <alignment horizontal="center" vertical="center"/>
    </xf>
    <xf numFmtId="0" fontId="3" fillId="2" borderId="22" xfId="0" applyFont="1" applyFill="1" applyBorder="1" applyAlignment="1">
      <alignment horizontal="center" vertical="center"/>
    </xf>
    <xf numFmtId="0" fontId="3" fillId="2" borderId="9" xfId="0" applyFont="1" applyFill="1" applyBorder="1" applyAlignment="1">
      <alignment horizontal="center" vertical="center"/>
    </xf>
    <xf numFmtId="0" fontId="0" fillId="4" borderId="16" xfId="0" applyFill="1" applyBorder="1" applyAlignment="1">
      <alignment horizontal="center" vertical="center"/>
    </xf>
    <xf numFmtId="0" fontId="0" fillId="4" borderId="7" xfId="0" applyFill="1" applyBorder="1" applyAlignment="1">
      <alignment horizontal="center" vertical="center"/>
    </xf>
    <xf numFmtId="0" fontId="0" fillId="4" borderId="4" xfId="0" applyFill="1" applyBorder="1" applyAlignment="1">
      <alignment horizontal="center" vertical="center"/>
    </xf>
    <xf numFmtId="0" fontId="0" fillId="4" borderId="12" xfId="0" applyFill="1" applyBorder="1" applyAlignment="1">
      <alignment horizontal="center" vertical="center"/>
    </xf>
    <xf numFmtId="0" fontId="0" fillId="4" borderId="13" xfId="0" applyFill="1" applyBorder="1" applyAlignment="1">
      <alignment horizontal="center" vertical="center"/>
    </xf>
    <xf numFmtId="0" fontId="11" fillId="2" borderId="6" xfId="0" applyFont="1" applyFill="1" applyBorder="1" applyAlignment="1" applyProtection="1">
      <alignment horizontal="right" vertical="top"/>
    </xf>
    <xf numFmtId="0" fontId="0" fillId="2" borderId="0" xfId="0" applyFill="1" applyAlignment="1">
      <alignment horizontal="center" vertical="center" wrapText="1"/>
    </xf>
    <xf numFmtId="0" fontId="15" fillId="0" borderId="0" xfId="0" applyFont="1" applyAlignment="1">
      <alignment horizontal="center"/>
    </xf>
    <xf numFmtId="0" fontId="18" fillId="2" borderId="0" xfId="0" applyFont="1" applyFill="1" applyAlignment="1">
      <alignment horizontal="center" vertical="center" wrapText="1"/>
    </xf>
    <xf numFmtId="0" fontId="15" fillId="2" borderId="0" xfId="0" applyFont="1" applyFill="1" applyAlignment="1">
      <alignment horizontal="center" vertical="center"/>
    </xf>
    <xf numFmtId="0" fontId="16" fillId="2" borderId="0" xfId="0" applyFont="1" applyFill="1" applyAlignment="1">
      <alignment horizontal="center" vertical="center"/>
    </xf>
    <xf numFmtId="170" fontId="0" fillId="0" borderId="20" xfId="0" applyNumberFormat="1" applyBorder="1" applyAlignment="1">
      <alignment horizontal="center"/>
    </xf>
    <xf numFmtId="170" fontId="0" fillId="0" borderId="21" xfId="0" applyNumberFormat="1" applyBorder="1" applyAlignment="1">
      <alignment horizontal="center"/>
    </xf>
    <xf numFmtId="0" fontId="3" fillId="0" borderId="23" xfId="0" applyFont="1" applyBorder="1" applyAlignment="1">
      <alignment horizontal="center"/>
    </xf>
    <xf numFmtId="0" fontId="3" fillId="0" borderId="6" xfId="0" applyFont="1" applyBorder="1" applyAlignment="1">
      <alignment horizontal="center"/>
    </xf>
    <xf numFmtId="0" fontId="3" fillId="0" borderId="24" xfId="0" applyFont="1" applyBorder="1" applyAlignment="1">
      <alignment horizontal="center"/>
    </xf>
    <xf numFmtId="0" fontId="15" fillId="0" borderId="0" xfId="0" applyFont="1" applyFill="1" applyAlignment="1">
      <alignment horizontal="center" vertical="center"/>
    </xf>
    <xf numFmtId="0" fontId="0" fillId="0" borderId="8" xfId="0" applyBorder="1" applyAlignment="1">
      <alignment horizontal="center" vertical="center" wrapText="1"/>
    </xf>
    <xf numFmtId="0" fontId="0" fillId="0" borderId="22" xfId="0" applyBorder="1" applyAlignment="1">
      <alignment horizontal="center" vertical="center" wrapText="1"/>
    </xf>
    <xf numFmtId="0" fontId="0" fillId="0" borderId="9" xfId="0" applyBorder="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0" fillId="0" borderId="7" xfId="0" applyBorder="1" applyAlignment="1">
      <alignment horizontal="center"/>
    </xf>
    <xf numFmtId="0" fontId="0" fillId="0" borderId="7" xfId="0" applyBorder="1" applyAlignment="1" applyProtection="1">
      <alignment horizontal="center"/>
    </xf>
    <xf numFmtId="0" fontId="3" fillId="0" borderId="23" xfId="0" applyFont="1" applyFill="1" applyBorder="1" applyAlignment="1" applyProtection="1">
      <alignment horizontal="center" vertical="center"/>
    </xf>
    <xf numFmtId="0" fontId="3" fillId="0" borderId="6" xfId="0" applyFont="1" applyFill="1" applyBorder="1" applyAlignment="1" applyProtection="1">
      <alignment horizontal="center" vertical="center"/>
    </xf>
    <xf numFmtId="0" fontId="3" fillId="0" borderId="24" xfId="0" applyFont="1" applyFill="1" applyBorder="1" applyAlignment="1" applyProtection="1">
      <alignment horizontal="center" vertical="center"/>
    </xf>
  </cellXfs>
  <cellStyles count="6">
    <cellStyle name="Monétaire" xfId="1" builtinId="4"/>
    <cellStyle name="Monétaire 2" xfId="4" xr:uid="{9A7E44A9-5F73-4A60-9E15-7158ACD04E36}"/>
    <cellStyle name="Normal" xfId="0" builtinId="0"/>
    <cellStyle name="Normal 2" xfId="3" xr:uid="{F7CB5C6F-BDD8-47E8-B5F2-D191453C04A1}"/>
    <cellStyle name="Pourcentage" xfId="2" builtinId="5"/>
    <cellStyle name="Pourcentage 2" xfId="5" xr:uid="{DC56AB8E-5AC4-4362-B2CD-2088DCC3CC7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2</xdr:col>
      <xdr:colOff>85725</xdr:colOff>
      <xdr:row>2</xdr:row>
      <xdr:rowOff>9525</xdr:rowOff>
    </xdr:from>
    <xdr:to>
      <xdr:col>2</xdr:col>
      <xdr:colOff>457200</xdr:colOff>
      <xdr:row>13</xdr:row>
      <xdr:rowOff>19050</xdr:rowOff>
    </xdr:to>
    <xdr:sp macro="" textlink="">
      <xdr:nvSpPr>
        <xdr:cNvPr id="2" name="Accolade fermante 1">
          <a:extLst>
            <a:ext uri="{FF2B5EF4-FFF2-40B4-BE49-F238E27FC236}">
              <a16:creationId xmlns:a16="http://schemas.microsoft.com/office/drawing/2014/main" id="{BEC4A99A-5132-8101-354F-4C6DB163E466}"/>
            </a:ext>
          </a:extLst>
        </xdr:cNvPr>
        <xdr:cNvSpPr/>
      </xdr:nvSpPr>
      <xdr:spPr>
        <a:xfrm>
          <a:off x="4362450" y="476250"/>
          <a:ext cx="371475" cy="2400300"/>
        </a:xfrm>
        <a:prstGeom prst="rightBrace">
          <a:avLst>
            <a:gd name="adj1" fmla="val 8333"/>
            <a:gd name="adj2" fmla="val 52778"/>
          </a:avLst>
        </a:prstGeom>
        <a:ln/>
      </xdr:spPr>
      <xdr:style>
        <a:lnRef idx="3">
          <a:schemeClr val="dk1"/>
        </a:lnRef>
        <a:fillRef idx="0">
          <a:schemeClr val="dk1"/>
        </a:fillRef>
        <a:effectRef idx="2">
          <a:schemeClr val="dk1"/>
        </a:effectRef>
        <a:fontRef idx="minor">
          <a:schemeClr val="tx1"/>
        </a:fontRef>
      </xdr:style>
      <xdr:txBody>
        <a:bodyPr vertOverflow="clip" horzOverflow="clip" rtlCol="0" anchor="t"/>
        <a:lstStyle/>
        <a:p>
          <a:pPr algn="l"/>
          <a:endParaRPr lang="fr-FR" sz="1100" b="0" cap="none" spc="0">
            <a:ln w="0"/>
            <a:solidFill>
              <a:schemeClr val="tx1"/>
            </a:solidFill>
            <a:effectLst>
              <a:outerShdw blurRad="38100" dist="19050" dir="2700000" algn="tl" rotWithShape="0">
                <a:schemeClr val="dk1">
                  <a:alpha val="40000"/>
                </a:schemeClr>
              </a:outerShdw>
            </a:effectLst>
          </a:endParaRPr>
        </a:p>
      </xdr:txBody>
    </xdr:sp>
    <xdr:clientData/>
  </xdr:twoCellAnchor>
  <xdr:twoCellAnchor>
    <xdr:from>
      <xdr:col>2</xdr:col>
      <xdr:colOff>47625</xdr:colOff>
      <xdr:row>14</xdr:row>
      <xdr:rowOff>85725</xdr:rowOff>
    </xdr:from>
    <xdr:to>
      <xdr:col>2</xdr:col>
      <xdr:colOff>457200</xdr:colOff>
      <xdr:row>14</xdr:row>
      <xdr:rowOff>85725</xdr:rowOff>
    </xdr:to>
    <xdr:cxnSp macro="">
      <xdr:nvCxnSpPr>
        <xdr:cNvPr id="7" name="Connecteur droit avec flèche 6">
          <a:extLst>
            <a:ext uri="{FF2B5EF4-FFF2-40B4-BE49-F238E27FC236}">
              <a16:creationId xmlns:a16="http://schemas.microsoft.com/office/drawing/2014/main" id="{1054E893-414F-6B50-B091-999E42E9C8A7}"/>
            </a:ext>
          </a:extLst>
        </xdr:cNvPr>
        <xdr:cNvCxnSpPr/>
      </xdr:nvCxnSpPr>
      <xdr:spPr>
        <a:xfrm>
          <a:off x="4324350" y="2952750"/>
          <a:ext cx="409575"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238125</xdr:colOff>
      <xdr:row>1</xdr:row>
      <xdr:rowOff>66675</xdr:rowOff>
    </xdr:from>
    <xdr:to>
      <xdr:col>5</xdr:col>
      <xdr:colOff>419932</xdr:colOff>
      <xdr:row>6</xdr:row>
      <xdr:rowOff>162071</xdr:rowOff>
    </xdr:to>
    <xdr:pic>
      <xdr:nvPicPr>
        <xdr:cNvPr id="2" name="Image 1">
          <a:extLst>
            <a:ext uri="{FF2B5EF4-FFF2-40B4-BE49-F238E27FC236}">
              <a16:creationId xmlns:a16="http://schemas.microsoft.com/office/drawing/2014/main" id="{9CD8B577-B66A-8EE7-6494-F1ECBE2DB6AE}"/>
            </a:ext>
          </a:extLst>
        </xdr:cNvPr>
        <xdr:cNvPicPr>
          <a:picLocks noChangeAspect="1"/>
        </xdr:cNvPicPr>
      </xdr:nvPicPr>
      <xdr:blipFill>
        <a:blip xmlns:r="http://schemas.openxmlformats.org/officeDocument/2006/relationships" r:embed="rId1"/>
        <a:stretch>
          <a:fillRect/>
        </a:stretch>
      </xdr:blipFill>
      <xdr:spPr>
        <a:xfrm>
          <a:off x="238125" y="66675"/>
          <a:ext cx="5963482" cy="1047896"/>
        </a:xfrm>
        <a:prstGeom prst="rect">
          <a:avLst/>
        </a:prstGeom>
      </xdr:spPr>
    </xdr:pic>
    <xdr:clientData/>
  </xdr:twoCellAnchor>
  <xdr:twoCellAnchor>
    <xdr:from>
      <xdr:col>0</xdr:col>
      <xdr:colOff>293077</xdr:colOff>
      <xdr:row>1</xdr:row>
      <xdr:rowOff>175846</xdr:rowOff>
    </xdr:from>
    <xdr:to>
      <xdr:col>0</xdr:col>
      <xdr:colOff>813288</xdr:colOff>
      <xdr:row>6</xdr:row>
      <xdr:rowOff>43961</xdr:rowOff>
    </xdr:to>
    <xdr:sp macro="" textlink="">
      <xdr:nvSpPr>
        <xdr:cNvPr id="3" name="Rectangle : coins arrondis 2">
          <a:extLst>
            <a:ext uri="{FF2B5EF4-FFF2-40B4-BE49-F238E27FC236}">
              <a16:creationId xmlns:a16="http://schemas.microsoft.com/office/drawing/2014/main" id="{27E0D9FC-B2D6-6578-97C1-3BE37E6315E3}"/>
            </a:ext>
          </a:extLst>
        </xdr:cNvPr>
        <xdr:cNvSpPr/>
      </xdr:nvSpPr>
      <xdr:spPr>
        <a:xfrm>
          <a:off x="293077" y="468923"/>
          <a:ext cx="520211" cy="820615"/>
        </a:xfrm>
        <a:prstGeom prst="roundRect">
          <a:avLst/>
        </a:prstGeom>
        <a:solidFill>
          <a:schemeClr val="accent2">
            <a:lumMod val="20000"/>
            <a:lumOff val="80000"/>
          </a:schemeClr>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solidFill>
              <a:schemeClr val="accent1">
                <a:lumMod val="75000"/>
              </a:schemeClr>
            </a:solidFill>
          </a:endParaRPr>
        </a:p>
        <a:p>
          <a:pPr algn="l"/>
          <a:r>
            <a:rPr lang="fr-FR" sz="1100">
              <a:solidFill>
                <a:schemeClr val="accent1">
                  <a:lumMod val="75000"/>
                </a:schemeClr>
              </a:solidFill>
            </a:rPr>
            <a:t>8 h</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190500</xdr:colOff>
      <xdr:row>0</xdr:row>
      <xdr:rowOff>104775</xdr:rowOff>
    </xdr:from>
    <xdr:to>
      <xdr:col>7</xdr:col>
      <xdr:colOff>115342</xdr:colOff>
      <xdr:row>5</xdr:row>
      <xdr:rowOff>181119</xdr:rowOff>
    </xdr:to>
    <xdr:pic>
      <xdr:nvPicPr>
        <xdr:cNvPr id="2" name="Image 1">
          <a:extLst>
            <a:ext uri="{FF2B5EF4-FFF2-40B4-BE49-F238E27FC236}">
              <a16:creationId xmlns:a16="http://schemas.microsoft.com/office/drawing/2014/main" id="{4C9DE964-8107-2410-F1DD-9B40E4C19D26}"/>
            </a:ext>
          </a:extLst>
        </xdr:cNvPr>
        <xdr:cNvPicPr>
          <a:picLocks noChangeAspect="1"/>
        </xdr:cNvPicPr>
      </xdr:nvPicPr>
      <xdr:blipFill>
        <a:blip xmlns:r="http://schemas.openxmlformats.org/officeDocument/2006/relationships" r:embed="rId1"/>
        <a:stretch>
          <a:fillRect/>
        </a:stretch>
      </xdr:blipFill>
      <xdr:spPr>
        <a:xfrm>
          <a:off x="190500" y="104775"/>
          <a:ext cx="7468642" cy="1028844"/>
        </a:xfrm>
        <a:prstGeom prst="rect">
          <a:avLst/>
        </a:prstGeom>
      </xdr:spPr>
    </xdr:pic>
    <xdr:clientData/>
  </xdr:twoCellAnchor>
</xdr:wsDr>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2DF957-5214-4FC4-B7D3-9A73B6F9FE2B}">
  <sheetPr>
    <pageSetUpPr fitToPage="1"/>
  </sheetPr>
  <dimension ref="A1:AE243"/>
  <sheetViews>
    <sheetView tabSelected="1" view="pageBreakPreview" zoomScale="90" zoomScaleNormal="100" zoomScaleSheetLayoutView="90" workbookViewId="0">
      <selection activeCell="B5" sqref="B5"/>
    </sheetView>
  </sheetViews>
  <sheetFormatPr baseColWidth="10" defaultRowHeight="15" x14ac:dyDescent="0.25"/>
  <cols>
    <col min="1" max="1" width="87.5703125" style="43" customWidth="1"/>
    <col min="2" max="2" width="26.140625" style="43" customWidth="1"/>
    <col min="3" max="3" width="16.28515625" style="43" hidden="1" customWidth="1"/>
    <col min="4" max="4" width="45" style="43" hidden="1" customWidth="1"/>
    <col min="5" max="5" width="19.140625" style="43" hidden="1" customWidth="1"/>
    <col min="6" max="6" width="23.85546875" style="43" hidden="1" customWidth="1"/>
    <col min="7" max="7" width="24.28515625" style="43" hidden="1" customWidth="1"/>
    <col min="8" max="8" width="11.42578125" style="43" hidden="1" customWidth="1"/>
    <col min="9" max="9" width="21.28515625" style="43" hidden="1" customWidth="1"/>
    <col min="10" max="10" width="11.42578125" style="43"/>
    <col min="11" max="29" width="11.42578125" style="1"/>
    <col min="30" max="256" width="11.42578125" style="43"/>
    <col min="257" max="257" width="60" style="43" customWidth="1"/>
    <col min="258" max="258" width="26.140625" style="43" customWidth="1"/>
    <col min="259" max="259" width="16.28515625" style="43" customWidth="1"/>
    <col min="260" max="260" width="11.42578125" style="43"/>
    <col min="261" max="261" width="19.140625" style="43" customWidth="1"/>
    <col min="262" max="262" width="15" style="43" customWidth="1"/>
    <col min="263" max="263" width="24.28515625" style="43" customWidth="1"/>
    <col min="264" max="512" width="11.42578125" style="43"/>
    <col min="513" max="513" width="60" style="43" customWidth="1"/>
    <col min="514" max="514" width="26.140625" style="43" customWidth="1"/>
    <col min="515" max="515" width="16.28515625" style="43" customWidth="1"/>
    <col min="516" max="516" width="11.42578125" style="43"/>
    <col min="517" max="517" width="19.140625" style="43" customWidth="1"/>
    <col min="518" max="518" width="15" style="43" customWidth="1"/>
    <col min="519" max="519" width="24.28515625" style="43" customWidth="1"/>
    <col min="520" max="768" width="11.42578125" style="43"/>
    <col min="769" max="769" width="60" style="43" customWidth="1"/>
    <col min="770" max="770" width="26.140625" style="43" customWidth="1"/>
    <col min="771" max="771" width="16.28515625" style="43" customWidth="1"/>
    <col min="772" max="772" width="11.42578125" style="43"/>
    <col min="773" max="773" width="19.140625" style="43" customWidth="1"/>
    <col min="774" max="774" width="15" style="43" customWidth="1"/>
    <col min="775" max="775" width="24.28515625" style="43" customWidth="1"/>
    <col min="776" max="1024" width="11.42578125" style="43"/>
    <col min="1025" max="1025" width="60" style="43" customWidth="1"/>
    <col min="1026" max="1026" width="26.140625" style="43" customWidth="1"/>
    <col min="1027" max="1027" width="16.28515625" style="43" customWidth="1"/>
    <col min="1028" max="1028" width="11.42578125" style="43"/>
    <col min="1029" max="1029" width="19.140625" style="43" customWidth="1"/>
    <col min="1030" max="1030" width="15" style="43" customWidth="1"/>
    <col min="1031" max="1031" width="24.28515625" style="43" customWidth="1"/>
    <col min="1032" max="1280" width="11.42578125" style="43"/>
    <col min="1281" max="1281" width="60" style="43" customWidth="1"/>
    <col min="1282" max="1282" width="26.140625" style="43" customWidth="1"/>
    <col min="1283" max="1283" width="16.28515625" style="43" customWidth="1"/>
    <col min="1284" max="1284" width="11.42578125" style="43"/>
    <col min="1285" max="1285" width="19.140625" style="43" customWidth="1"/>
    <col min="1286" max="1286" width="15" style="43" customWidth="1"/>
    <col min="1287" max="1287" width="24.28515625" style="43" customWidth="1"/>
    <col min="1288" max="1536" width="11.42578125" style="43"/>
    <col min="1537" max="1537" width="60" style="43" customWidth="1"/>
    <col min="1538" max="1538" width="26.140625" style="43" customWidth="1"/>
    <col min="1539" max="1539" width="16.28515625" style="43" customWidth="1"/>
    <col min="1540" max="1540" width="11.42578125" style="43"/>
    <col min="1541" max="1541" width="19.140625" style="43" customWidth="1"/>
    <col min="1542" max="1542" width="15" style="43" customWidth="1"/>
    <col min="1543" max="1543" width="24.28515625" style="43" customWidth="1"/>
    <col min="1544" max="1792" width="11.42578125" style="43"/>
    <col min="1793" max="1793" width="60" style="43" customWidth="1"/>
    <col min="1794" max="1794" width="26.140625" style="43" customWidth="1"/>
    <col min="1795" max="1795" width="16.28515625" style="43" customWidth="1"/>
    <col min="1796" max="1796" width="11.42578125" style="43"/>
    <col min="1797" max="1797" width="19.140625" style="43" customWidth="1"/>
    <col min="1798" max="1798" width="15" style="43" customWidth="1"/>
    <col min="1799" max="1799" width="24.28515625" style="43" customWidth="1"/>
    <col min="1800" max="2048" width="11.42578125" style="43"/>
    <col min="2049" max="2049" width="60" style="43" customWidth="1"/>
    <col min="2050" max="2050" width="26.140625" style="43" customWidth="1"/>
    <col min="2051" max="2051" width="16.28515625" style="43" customWidth="1"/>
    <col min="2052" max="2052" width="11.42578125" style="43"/>
    <col min="2053" max="2053" width="19.140625" style="43" customWidth="1"/>
    <col min="2054" max="2054" width="15" style="43" customWidth="1"/>
    <col min="2055" max="2055" width="24.28515625" style="43" customWidth="1"/>
    <col min="2056" max="2304" width="11.42578125" style="43"/>
    <col min="2305" max="2305" width="60" style="43" customWidth="1"/>
    <col min="2306" max="2306" width="26.140625" style="43" customWidth="1"/>
    <col min="2307" max="2307" width="16.28515625" style="43" customWidth="1"/>
    <col min="2308" max="2308" width="11.42578125" style="43"/>
    <col min="2309" max="2309" width="19.140625" style="43" customWidth="1"/>
    <col min="2310" max="2310" width="15" style="43" customWidth="1"/>
    <col min="2311" max="2311" width="24.28515625" style="43" customWidth="1"/>
    <col min="2312" max="2560" width="11.42578125" style="43"/>
    <col min="2561" max="2561" width="60" style="43" customWidth="1"/>
    <col min="2562" max="2562" width="26.140625" style="43" customWidth="1"/>
    <col min="2563" max="2563" width="16.28515625" style="43" customWidth="1"/>
    <col min="2564" max="2564" width="11.42578125" style="43"/>
    <col min="2565" max="2565" width="19.140625" style="43" customWidth="1"/>
    <col min="2566" max="2566" width="15" style="43" customWidth="1"/>
    <col min="2567" max="2567" width="24.28515625" style="43" customWidth="1"/>
    <col min="2568" max="2816" width="11.42578125" style="43"/>
    <col min="2817" max="2817" width="60" style="43" customWidth="1"/>
    <col min="2818" max="2818" width="26.140625" style="43" customWidth="1"/>
    <col min="2819" max="2819" width="16.28515625" style="43" customWidth="1"/>
    <col min="2820" max="2820" width="11.42578125" style="43"/>
    <col min="2821" max="2821" width="19.140625" style="43" customWidth="1"/>
    <col min="2822" max="2822" width="15" style="43" customWidth="1"/>
    <col min="2823" max="2823" width="24.28515625" style="43" customWidth="1"/>
    <col min="2824" max="3072" width="11.42578125" style="43"/>
    <col min="3073" max="3073" width="60" style="43" customWidth="1"/>
    <col min="3074" max="3074" width="26.140625" style="43" customWidth="1"/>
    <col min="3075" max="3075" width="16.28515625" style="43" customWidth="1"/>
    <col min="3076" max="3076" width="11.42578125" style="43"/>
    <col min="3077" max="3077" width="19.140625" style="43" customWidth="1"/>
    <col min="3078" max="3078" width="15" style="43" customWidth="1"/>
    <col min="3079" max="3079" width="24.28515625" style="43" customWidth="1"/>
    <col min="3080" max="3328" width="11.42578125" style="43"/>
    <col min="3329" max="3329" width="60" style="43" customWidth="1"/>
    <col min="3330" max="3330" width="26.140625" style="43" customWidth="1"/>
    <col min="3331" max="3331" width="16.28515625" style="43" customWidth="1"/>
    <col min="3332" max="3332" width="11.42578125" style="43"/>
    <col min="3333" max="3333" width="19.140625" style="43" customWidth="1"/>
    <col min="3334" max="3334" width="15" style="43" customWidth="1"/>
    <col min="3335" max="3335" width="24.28515625" style="43" customWidth="1"/>
    <col min="3336" max="3584" width="11.42578125" style="43"/>
    <col min="3585" max="3585" width="60" style="43" customWidth="1"/>
    <col min="3586" max="3586" width="26.140625" style="43" customWidth="1"/>
    <col min="3587" max="3587" width="16.28515625" style="43" customWidth="1"/>
    <col min="3588" max="3588" width="11.42578125" style="43"/>
    <col min="3589" max="3589" width="19.140625" style="43" customWidth="1"/>
    <col min="3590" max="3590" width="15" style="43" customWidth="1"/>
    <col min="3591" max="3591" width="24.28515625" style="43" customWidth="1"/>
    <col min="3592" max="3840" width="11.42578125" style="43"/>
    <col min="3841" max="3841" width="60" style="43" customWidth="1"/>
    <col min="3842" max="3842" width="26.140625" style="43" customWidth="1"/>
    <col min="3843" max="3843" width="16.28515625" style="43" customWidth="1"/>
    <col min="3844" max="3844" width="11.42578125" style="43"/>
    <col min="3845" max="3845" width="19.140625" style="43" customWidth="1"/>
    <col min="3846" max="3846" width="15" style="43" customWidth="1"/>
    <col min="3847" max="3847" width="24.28515625" style="43" customWidth="1"/>
    <col min="3848" max="4096" width="11.42578125" style="43"/>
    <col min="4097" max="4097" width="60" style="43" customWidth="1"/>
    <col min="4098" max="4098" width="26.140625" style="43" customWidth="1"/>
    <col min="4099" max="4099" width="16.28515625" style="43" customWidth="1"/>
    <col min="4100" max="4100" width="11.42578125" style="43"/>
    <col min="4101" max="4101" width="19.140625" style="43" customWidth="1"/>
    <col min="4102" max="4102" width="15" style="43" customWidth="1"/>
    <col min="4103" max="4103" width="24.28515625" style="43" customWidth="1"/>
    <col min="4104" max="4352" width="11.42578125" style="43"/>
    <col min="4353" max="4353" width="60" style="43" customWidth="1"/>
    <col min="4354" max="4354" width="26.140625" style="43" customWidth="1"/>
    <col min="4355" max="4355" width="16.28515625" style="43" customWidth="1"/>
    <col min="4356" max="4356" width="11.42578125" style="43"/>
    <col min="4357" max="4357" width="19.140625" style="43" customWidth="1"/>
    <col min="4358" max="4358" width="15" style="43" customWidth="1"/>
    <col min="4359" max="4359" width="24.28515625" style="43" customWidth="1"/>
    <col min="4360" max="4608" width="11.42578125" style="43"/>
    <col min="4609" max="4609" width="60" style="43" customWidth="1"/>
    <col min="4610" max="4610" width="26.140625" style="43" customWidth="1"/>
    <col min="4611" max="4611" width="16.28515625" style="43" customWidth="1"/>
    <col min="4612" max="4612" width="11.42578125" style="43"/>
    <col min="4613" max="4613" width="19.140625" style="43" customWidth="1"/>
    <col min="4614" max="4614" width="15" style="43" customWidth="1"/>
    <col min="4615" max="4615" width="24.28515625" style="43" customWidth="1"/>
    <col min="4616" max="4864" width="11.42578125" style="43"/>
    <col min="4865" max="4865" width="60" style="43" customWidth="1"/>
    <col min="4866" max="4866" width="26.140625" style="43" customWidth="1"/>
    <col min="4867" max="4867" width="16.28515625" style="43" customWidth="1"/>
    <col min="4868" max="4868" width="11.42578125" style="43"/>
    <col min="4869" max="4869" width="19.140625" style="43" customWidth="1"/>
    <col min="4870" max="4870" width="15" style="43" customWidth="1"/>
    <col min="4871" max="4871" width="24.28515625" style="43" customWidth="1"/>
    <col min="4872" max="5120" width="11.42578125" style="43"/>
    <col min="5121" max="5121" width="60" style="43" customWidth="1"/>
    <col min="5122" max="5122" width="26.140625" style="43" customWidth="1"/>
    <col min="5123" max="5123" width="16.28515625" style="43" customWidth="1"/>
    <col min="5124" max="5124" width="11.42578125" style="43"/>
    <col min="5125" max="5125" width="19.140625" style="43" customWidth="1"/>
    <col min="5126" max="5126" width="15" style="43" customWidth="1"/>
    <col min="5127" max="5127" width="24.28515625" style="43" customWidth="1"/>
    <col min="5128" max="5376" width="11.42578125" style="43"/>
    <col min="5377" max="5377" width="60" style="43" customWidth="1"/>
    <col min="5378" max="5378" width="26.140625" style="43" customWidth="1"/>
    <col min="5379" max="5379" width="16.28515625" style="43" customWidth="1"/>
    <col min="5380" max="5380" width="11.42578125" style="43"/>
    <col min="5381" max="5381" width="19.140625" style="43" customWidth="1"/>
    <col min="5382" max="5382" width="15" style="43" customWidth="1"/>
    <col min="5383" max="5383" width="24.28515625" style="43" customWidth="1"/>
    <col min="5384" max="5632" width="11.42578125" style="43"/>
    <col min="5633" max="5633" width="60" style="43" customWidth="1"/>
    <col min="5634" max="5634" width="26.140625" style="43" customWidth="1"/>
    <col min="5635" max="5635" width="16.28515625" style="43" customWidth="1"/>
    <col min="5636" max="5636" width="11.42578125" style="43"/>
    <col min="5637" max="5637" width="19.140625" style="43" customWidth="1"/>
    <col min="5638" max="5638" width="15" style="43" customWidth="1"/>
    <col min="5639" max="5639" width="24.28515625" style="43" customWidth="1"/>
    <col min="5640" max="5888" width="11.42578125" style="43"/>
    <col min="5889" max="5889" width="60" style="43" customWidth="1"/>
    <col min="5890" max="5890" width="26.140625" style="43" customWidth="1"/>
    <col min="5891" max="5891" width="16.28515625" style="43" customWidth="1"/>
    <col min="5892" max="5892" width="11.42578125" style="43"/>
    <col min="5893" max="5893" width="19.140625" style="43" customWidth="1"/>
    <col min="5894" max="5894" width="15" style="43" customWidth="1"/>
    <col min="5895" max="5895" width="24.28515625" style="43" customWidth="1"/>
    <col min="5896" max="6144" width="11.42578125" style="43"/>
    <col min="6145" max="6145" width="60" style="43" customWidth="1"/>
    <col min="6146" max="6146" width="26.140625" style="43" customWidth="1"/>
    <col min="6147" max="6147" width="16.28515625" style="43" customWidth="1"/>
    <col min="6148" max="6148" width="11.42578125" style="43"/>
    <col min="6149" max="6149" width="19.140625" style="43" customWidth="1"/>
    <col min="6150" max="6150" width="15" style="43" customWidth="1"/>
    <col min="6151" max="6151" width="24.28515625" style="43" customWidth="1"/>
    <col min="6152" max="6400" width="11.42578125" style="43"/>
    <col min="6401" max="6401" width="60" style="43" customWidth="1"/>
    <col min="6402" max="6402" width="26.140625" style="43" customWidth="1"/>
    <col min="6403" max="6403" width="16.28515625" style="43" customWidth="1"/>
    <col min="6404" max="6404" width="11.42578125" style="43"/>
    <col min="6405" max="6405" width="19.140625" style="43" customWidth="1"/>
    <col min="6406" max="6406" width="15" style="43" customWidth="1"/>
    <col min="6407" max="6407" width="24.28515625" style="43" customWidth="1"/>
    <col min="6408" max="6656" width="11.42578125" style="43"/>
    <col min="6657" max="6657" width="60" style="43" customWidth="1"/>
    <col min="6658" max="6658" width="26.140625" style="43" customWidth="1"/>
    <col min="6659" max="6659" width="16.28515625" style="43" customWidth="1"/>
    <col min="6660" max="6660" width="11.42578125" style="43"/>
    <col min="6661" max="6661" width="19.140625" style="43" customWidth="1"/>
    <col min="6662" max="6662" width="15" style="43" customWidth="1"/>
    <col min="6663" max="6663" width="24.28515625" style="43" customWidth="1"/>
    <col min="6664" max="6912" width="11.42578125" style="43"/>
    <col min="6913" max="6913" width="60" style="43" customWidth="1"/>
    <col min="6914" max="6914" width="26.140625" style="43" customWidth="1"/>
    <col min="6915" max="6915" width="16.28515625" style="43" customWidth="1"/>
    <col min="6916" max="6916" width="11.42578125" style="43"/>
    <col min="6917" max="6917" width="19.140625" style="43" customWidth="1"/>
    <col min="6918" max="6918" width="15" style="43" customWidth="1"/>
    <col min="6919" max="6919" width="24.28515625" style="43" customWidth="1"/>
    <col min="6920" max="7168" width="11.42578125" style="43"/>
    <col min="7169" max="7169" width="60" style="43" customWidth="1"/>
    <col min="7170" max="7170" width="26.140625" style="43" customWidth="1"/>
    <col min="7171" max="7171" width="16.28515625" style="43" customWidth="1"/>
    <col min="7172" max="7172" width="11.42578125" style="43"/>
    <col min="7173" max="7173" width="19.140625" style="43" customWidth="1"/>
    <col min="7174" max="7174" width="15" style="43" customWidth="1"/>
    <col min="7175" max="7175" width="24.28515625" style="43" customWidth="1"/>
    <col min="7176" max="7424" width="11.42578125" style="43"/>
    <col min="7425" max="7425" width="60" style="43" customWidth="1"/>
    <col min="7426" max="7426" width="26.140625" style="43" customWidth="1"/>
    <col min="7427" max="7427" width="16.28515625" style="43" customWidth="1"/>
    <col min="7428" max="7428" width="11.42578125" style="43"/>
    <col min="7429" max="7429" width="19.140625" style="43" customWidth="1"/>
    <col min="7430" max="7430" width="15" style="43" customWidth="1"/>
    <col min="7431" max="7431" width="24.28515625" style="43" customWidth="1"/>
    <col min="7432" max="7680" width="11.42578125" style="43"/>
    <col min="7681" max="7681" width="60" style="43" customWidth="1"/>
    <col min="7682" max="7682" width="26.140625" style="43" customWidth="1"/>
    <col min="7683" max="7683" width="16.28515625" style="43" customWidth="1"/>
    <col min="7684" max="7684" width="11.42578125" style="43"/>
    <col min="7685" max="7685" width="19.140625" style="43" customWidth="1"/>
    <col min="7686" max="7686" width="15" style="43" customWidth="1"/>
    <col min="7687" max="7687" width="24.28515625" style="43" customWidth="1"/>
    <col min="7688" max="7936" width="11.42578125" style="43"/>
    <col min="7937" max="7937" width="60" style="43" customWidth="1"/>
    <col min="7938" max="7938" width="26.140625" style="43" customWidth="1"/>
    <col min="7939" max="7939" width="16.28515625" style="43" customWidth="1"/>
    <col min="7940" max="7940" width="11.42578125" style="43"/>
    <col min="7941" max="7941" width="19.140625" style="43" customWidth="1"/>
    <col min="7942" max="7942" width="15" style="43" customWidth="1"/>
    <col min="7943" max="7943" width="24.28515625" style="43" customWidth="1"/>
    <col min="7944" max="8192" width="11.42578125" style="43"/>
    <col min="8193" max="8193" width="60" style="43" customWidth="1"/>
    <col min="8194" max="8194" width="26.140625" style="43" customWidth="1"/>
    <col min="8195" max="8195" width="16.28515625" style="43" customWidth="1"/>
    <col min="8196" max="8196" width="11.42578125" style="43"/>
    <col min="8197" max="8197" width="19.140625" style="43" customWidth="1"/>
    <col min="8198" max="8198" width="15" style="43" customWidth="1"/>
    <col min="8199" max="8199" width="24.28515625" style="43" customWidth="1"/>
    <col min="8200" max="8448" width="11.42578125" style="43"/>
    <col min="8449" max="8449" width="60" style="43" customWidth="1"/>
    <col min="8450" max="8450" width="26.140625" style="43" customWidth="1"/>
    <col min="8451" max="8451" width="16.28515625" style="43" customWidth="1"/>
    <col min="8452" max="8452" width="11.42578125" style="43"/>
    <col min="8453" max="8453" width="19.140625" style="43" customWidth="1"/>
    <col min="8454" max="8454" width="15" style="43" customWidth="1"/>
    <col min="8455" max="8455" width="24.28515625" style="43" customWidth="1"/>
    <col min="8456" max="8704" width="11.42578125" style="43"/>
    <col min="8705" max="8705" width="60" style="43" customWidth="1"/>
    <col min="8706" max="8706" width="26.140625" style="43" customWidth="1"/>
    <col min="8707" max="8707" width="16.28515625" style="43" customWidth="1"/>
    <col min="8708" max="8708" width="11.42578125" style="43"/>
    <col min="8709" max="8709" width="19.140625" style="43" customWidth="1"/>
    <col min="8710" max="8710" width="15" style="43" customWidth="1"/>
    <col min="8711" max="8711" width="24.28515625" style="43" customWidth="1"/>
    <col min="8712" max="8960" width="11.42578125" style="43"/>
    <col min="8961" max="8961" width="60" style="43" customWidth="1"/>
    <col min="8962" max="8962" width="26.140625" style="43" customWidth="1"/>
    <col min="8963" max="8963" width="16.28515625" style="43" customWidth="1"/>
    <col min="8964" max="8964" width="11.42578125" style="43"/>
    <col min="8965" max="8965" width="19.140625" style="43" customWidth="1"/>
    <col min="8966" max="8966" width="15" style="43" customWidth="1"/>
    <col min="8967" max="8967" width="24.28515625" style="43" customWidth="1"/>
    <col min="8968" max="9216" width="11.42578125" style="43"/>
    <col min="9217" max="9217" width="60" style="43" customWidth="1"/>
    <col min="9218" max="9218" width="26.140625" style="43" customWidth="1"/>
    <col min="9219" max="9219" width="16.28515625" style="43" customWidth="1"/>
    <col min="9220" max="9220" width="11.42578125" style="43"/>
    <col min="9221" max="9221" width="19.140625" style="43" customWidth="1"/>
    <col min="9222" max="9222" width="15" style="43" customWidth="1"/>
    <col min="9223" max="9223" width="24.28515625" style="43" customWidth="1"/>
    <col min="9224" max="9472" width="11.42578125" style="43"/>
    <col min="9473" max="9473" width="60" style="43" customWidth="1"/>
    <col min="9474" max="9474" width="26.140625" style="43" customWidth="1"/>
    <col min="9475" max="9475" width="16.28515625" style="43" customWidth="1"/>
    <col min="9476" max="9476" width="11.42578125" style="43"/>
    <col min="9477" max="9477" width="19.140625" style="43" customWidth="1"/>
    <col min="9478" max="9478" width="15" style="43" customWidth="1"/>
    <col min="9479" max="9479" width="24.28515625" style="43" customWidth="1"/>
    <col min="9480" max="9728" width="11.42578125" style="43"/>
    <col min="9729" max="9729" width="60" style="43" customWidth="1"/>
    <col min="9730" max="9730" width="26.140625" style="43" customWidth="1"/>
    <col min="9731" max="9731" width="16.28515625" style="43" customWidth="1"/>
    <col min="9732" max="9732" width="11.42578125" style="43"/>
    <col min="9733" max="9733" width="19.140625" style="43" customWidth="1"/>
    <col min="9734" max="9734" width="15" style="43" customWidth="1"/>
    <col min="9735" max="9735" width="24.28515625" style="43" customWidth="1"/>
    <col min="9736" max="9984" width="11.42578125" style="43"/>
    <col min="9985" max="9985" width="60" style="43" customWidth="1"/>
    <col min="9986" max="9986" width="26.140625" style="43" customWidth="1"/>
    <col min="9987" max="9987" width="16.28515625" style="43" customWidth="1"/>
    <col min="9988" max="9988" width="11.42578125" style="43"/>
    <col min="9989" max="9989" width="19.140625" style="43" customWidth="1"/>
    <col min="9990" max="9990" width="15" style="43" customWidth="1"/>
    <col min="9991" max="9991" width="24.28515625" style="43" customWidth="1"/>
    <col min="9992" max="10240" width="11.42578125" style="43"/>
    <col min="10241" max="10241" width="60" style="43" customWidth="1"/>
    <col min="10242" max="10242" width="26.140625" style="43" customWidth="1"/>
    <col min="10243" max="10243" width="16.28515625" style="43" customWidth="1"/>
    <col min="10244" max="10244" width="11.42578125" style="43"/>
    <col min="10245" max="10245" width="19.140625" style="43" customWidth="1"/>
    <col min="10246" max="10246" width="15" style="43" customWidth="1"/>
    <col min="10247" max="10247" width="24.28515625" style="43" customWidth="1"/>
    <col min="10248" max="10496" width="11.42578125" style="43"/>
    <col min="10497" max="10497" width="60" style="43" customWidth="1"/>
    <col min="10498" max="10498" width="26.140625" style="43" customWidth="1"/>
    <col min="10499" max="10499" width="16.28515625" style="43" customWidth="1"/>
    <col min="10500" max="10500" width="11.42578125" style="43"/>
    <col min="10501" max="10501" width="19.140625" style="43" customWidth="1"/>
    <col min="10502" max="10502" width="15" style="43" customWidth="1"/>
    <col min="10503" max="10503" width="24.28515625" style="43" customWidth="1"/>
    <col min="10504" max="10752" width="11.42578125" style="43"/>
    <col min="10753" max="10753" width="60" style="43" customWidth="1"/>
    <col min="10754" max="10754" width="26.140625" style="43" customWidth="1"/>
    <col min="10755" max="10755" width="16.28515625" style="43" customWidth="1"/>
    <col min="10756" max="10756" width="11.42578125" style="43"/>
    <col min="10757" max="10757" width="19.140625" style="43" customWidth="1"/>
    <col min="10758" max="10758" width="15" style="43" customWidth="1"/>
    <col min="10759" max="10759" width="24.28515625" style="43" customWidth="1"/>
    <col min="10760" max="11008" width="11.42578125" style="43"/>
    <col min="11009" max="11009" width="60" style="43" customWidth="1"/>
    <col min="11010" max="11010" width="26.140625" style="43" customWidth="1"/>
    <col min="11011" max="11011" width="16.28515625" style="43" customWidth="1"/>
    <col min="11012" max="11012" width="11.42578125" style="43"/>
    <col min="11013" max="11013" width="19.140625" style="43" customWidth="1"/>
    <col min="11014" max="11014" width="15" style="43" customWidth="1"/>
    <col min="11015" max="11015" width="24.28515625" style="43" customWidth="1"/>
    <col min="11016" max="11264" width="11.42578125" style="43"/>
    <col min="11265" max="11265" width="60" style="43" customWidth="1"/>
    <col min="11266" max="11266" width="26.140625" style="43" customWidth="1"/>
    <col min="11267" max="11267" width="16.28515625" style="43" customWidth="1"/>
    <col min="11268" max="11268" width="11.42578125" style="43"/>
    <col min="11269" max="11269" width="19.140625" style="43" customWidth="1"/>
    <col min="11270" max="11270" width="15" style="43" customWidth="1"/>
    <col min="11271" max="11271" width="24.28515625" style="43" customWidth="1"/>
    <col min="11272" max="11520" width="11.42578125" style="43"/>
    <col min="11521" max="11521" width="60" style="43" customWidth="1"/>
    <col min="11522" max="11522" width="26.140625" style="43" customWidth="1"/>
    <col min="11523" max="11523" width="16.28515625" style="43" customWidth="1"/>
    <col min="11524" max="11524" width="11.42578125" style="43"/>
    <col min="11525" max="11525" width="19.140625" style="43" customWidth="1"/>
    <col min="11526" max="11526" width="15" style="43" customWidth="1"/>
    <col min="11527" max="11527" width="24.28515625" style="43" customWidth="1"/>
    <col min="11528" max="11776" width="11.42578125" style="43"/>
    <col min="11777" max="11777" width="60" style="43" customWidth="1"/>
    <col min="11778" max="11778" width="26.140625" style="43" customWidth="1"/>
    <col min="11779" max="11779" width="16.28515625" style="43" customWidth="1"/>
    <col min="11780" max="11780" width="11.42578125" style="43"/>
    <col min="11781" max="11781" width="19.140625" style="43" customWidth="1"/>
    <col min="11782" max="11782" width="15" style="43" customWidth="1"/>
    <col min="11783" max="11783" width="24.28515625" style="43" customWidth="1"/>
    <col min="11784" max="12032" width="11.42578125" style="43"/>
    <col min="12033" max="12033" width="60" style="43" customWidth="1"/>
    <col min="12034" max="12034" width="26.140625" style="43" customWidth="1"/>
    <col min="12035" max="12035" width="16.28515625" style="43" customWidth="1"/>
    <col min="12036" max="12036" width="11.42578125" style="43"/>
    <col min="12037" max="12037" width="19.140625" style="43" customWidth="1"/>
    <col min="12038" max="12038" width="15" style="43" customWidth="1"/>
    <col min="12039" max="12039" width="24.28515625" style="43" customWidth="1"/>
    <col min="12040" max="12288" width="11.42578125" style="43"/>
    <col min="12289" max="12289" width="60" style="43" customWidth="1"/>
    <col min="12290" max="12290" width="26.140625" style="43" customWidth="1"/>
    <col min="12291" max="12291" width="16.28515625" style="43" customWidth="1"/>
    <col min="12292" max="12292" width="11.42578125" style="43"/>
    <col min="12293" max="12293" width="19.140625" style="43" customWidth="1"/>
    <col min="12294" max="12294" width="15" style="43" customWidth="1"/>
    <col min="12295" max="12295" width="24.28515625" style="43" customWidth="1"/>
    <col min="12296" max="12544" width="11.42578125" style="43"/>
    <col min="12545" max="12545" width="60" style="43" customWidth="1"/>
    <col min="12546" max="12546" width="26.140625" style="43" customWidth="1"/>
    <col min="12547" max="12547" width="16.28515625" style="43" customWidth="1"/>
    <col min="12548" max="12548" width="11.42578125" style="43"/>
    <col min="12549" max="12549" width="19.140625" style="43" customWidth="1"/>
    <col min="12550" max="12550" width="15" style="43" customWidth="1"/>
    <col min="12551" max="12551" width="24.28515625" style="43" customWidth="1"/>
    <col min="12552" max="12800" width="11.42578125" style="43"/>
    <col min="12801" max="12801" width="60" style="43" customWidth="1"/>
    <col min="12802" max="12802" width="26.140625" style="43" customWidth="1"/>
    <col min="12803" max="12803" width="16.28515625" style="43" customWidth="1"/>
    <col min="12804" max="12804" width="11.42578125" style="43"/>
    <col min="12805" max="12805" width="19.140625" style="43" customWidth="1"/>
    <col min="12806" max="12806" width="15" style="43" customWidth="1"/>
    <col min="12807" max="12807" width="24.28515625" style="43" customWidth="1"/>
    <col min="12808" max="13056" width="11.42578125" style="43"/>
    <col min="13057" max="13057" width="60" style="43" customWidth="1"/>
    <col min="13058" max="13058" width="26.140625" style="43" customWidth="1"/>
    <col min="13059" max="13059" width="16.28515625" style="43" customWidth="1"/>
    <col min="13060" max="13060" width="11.42578125" style="43"/>
    <col min="13061" max="13061" width="19.140625" style="43" customWidth="1"/>
    <col min="13062" max="13062" width="15" style="43" customWidth="1"/>
    <col min="13063" max="13063" width="24.28515625" style="43" customWidth="1"/>
    <col min="13064" max="13312" width="11.42578125" style="43"/>
    <col min="13313" max="13313" width="60" style="43" customWidth="1"/>
    <col min="13314" max="13314" width="26.140625" style="43" customWidth="1"/>
    <col min="13315" max="13315" width="16.28515625" style="43" customWidth="1"/>
    <col min="13316" max="13316" width="11.42578125" style="43"/>
    <col min="13317" max="13317" width="19.140625" style="43" customWidth="1"/>
    <col min="13318" max="13318" width="15" style="43" customWidth="1"/>
    <col min="13319" max="13319" width="24.28515625" style="43" customWidth="1"/>
    <col min="13320" max="13568" width="11.42578125" style="43"/>
    <col min="13569" max="13569" width="60" style="43" customWidth="1"/>
    <col min="13570" max="13570" width="26.140625" style="43" customWidth="1"/>
    <col min="13571" max="13571" width="16.28515625" style="43" customWidth="1"/>
    <col min="13572" max="13572" width="11.42578125" style="43"/>
    <col min="13573" max="13573" width="19.140625" style="43" customWidth="1"/>
    <col min="13574" max="13574" width="15" style="43" customWidth="1"/>
    <col min="13575" max="13575" width="24.28515625" style="43" customWidth="1"/>
    <col min="13576" max="13824" width="11.42578125" style="43"/>
    <col min="13825" max="13825" width="60" style="43" customWidth="1"/>
    <col min="13826" max="13826" width="26.140625" style="43" customWidth="1"/>
    <col min="13827" max="13827" width="16.28515625" style="43" customWidth="1"/>
    <col min="13828" max="13828" width="11.42578125" style="43"/>
    <col min="13829" max="13829" width="19.140625" style="43" customWidth="1"/>
    <col min="13830" max="13830" width="15" style="43" customWidth="1"/>
    <col min="13831" max="13831" width="24.28515625" style="43" customWidth="1"/>
    <col min="13832" max="14080" width="11.42578125" style="43"/>
    <col min="14081" max="14081" width="60" style="43" customWidth="1"/>
    <col min="14082" max="14082" width="26.140625" style="43" customWidth="1"/>
    <col min="14083" max="14083" width="16.28515625" style="43" customWidth="1"/>
    <col min="14084" max="14084" width="11.42578125" style="43"/>
    <col min="14085" max="14085" width="19.140625" style="43" customWidth="1"/>
    <col min="14086" max="14086" width="15" style="43" customWidth="1"/>
    <col min="14087" max="14087" width="24.28515625" style="43" customWidth="1"/>
    <col min="14088" max="14336" width="11.42578125" style="43"/>
    <col min="14337" max="14337" width="60" style="43" customWidth="1"/>
    <col min="14338" max="14338" width="26.140625" style="43" customWidth="1"/>
    <col min="14339" max="14339" width="16.28515625" style="43" customWidth="1"/>
    <col min="14340" max="14340" width="11.42578125" style="43"/>
    <col min="14341" max="14341" width="19.140625" style="43" customWidth="1"/>
    <col min="14342" max="14342" width="15" style="43" customWidth="1"/>
    <col min="14343" max="14343" width="24.28515625" style="43" customWidth="1"/>
    <col min="14344" max="14592" width="11.42578125" style="43"/>
    <col min="14593" max="14593" width="60" style="43" customWidth="1"/>
    <col min="14594" max="14594" width="26.140625" style="43" customWidth="1"/>
    <col min="14595" max="14595" width="16.28515625" style="43" customWidth="1"/>
    <col min="14596" max="14596" width="11.42578125" style="43"/>
    <col min="14597" max="14597" width="19.140625" style="43" customWidth="1"/>
    <col min="14598" max="14598" width="15" style="43" customWidth="1"/>
    <col min="14599" max="14599" width="24.28515625" style="43" customWidth="1"/>
    <col min="14600" max="14848" width="11.42578125" style="43"/>
    <col min="14849" max="14849" width="60" style="43" customWidth="1"/>
    <col min="14850" max="14850" width="26.140625" style="43" customWidth="1"/>
    <col min="14851" max="14851" width="16.28515625" style="43" customWidth="1"/>
    <col min="14852" max="14852" width="11.42578125" style="43"/>
    <col min="14853" max="14853" width="19.140625" style="43" customWidth="1"/>
    <col min="14854" max="14854" width="15" style="43" customWidth="1"/>
    <col min="14855" max="14855" width="24.28515625" style="43" customWidth="1"/>
    <col min="14856" max="15104" width="11.42578125" style="43"/>
    <col min="15105" max="15105" width="60" style="43" customWidth="1"/>
    <col min="15106" max="15106" width="26.140625" style="43" customWidth="1"/>
    <col min="15107" max="15107" width="16.28515625" style="43" customWidth="1"/>
    <col min="15108" max="15108" width="11.42578125" style="43"/>
    <col min="15109" max="15109" width="19.140625" style="43" customWidth="1"/>
    <col min="15110" max="15110" width="15" style="43" customWidth="1"/>
    <col min="15111" max="15111" width="24.28515625" style="43" customWidth="1"/>
    <col min="15112" max="15360" width="11.42578125" style="43"/>
    <col min="15361" max="15361" width="60" style="43" customWidth="1"/>
    <col min="15362" max="15362" width="26.140625" style="43" customWidth="1"/>
    <col min="15363" max="15363" width="16.28515625" style="43" customWidth="1"/>
    <col min="15364" max="15364" width="11.42578125" style="43"/>
    <col min="15365" max="15365" width="19.140625" style="43" customWidth="1"/>
    <col min="15366" max="15366" width="15" style="43" customWidth="1"/>
    <col min="15367" max="15367" width="24.28515625" style="43" customWidth="1"/>
    <col min="15368" max="15616" width="11.42578125" style="43"/>
    <col min="15617" max="15617" width="60" style="43" customWidth="1"/>
    <col min="15618" max="15618" width="26.140625" style="43" customWidth="1"/>
    <col min="15619" max="15619" width="16.28515625" style="43" customWidth="1"/>
    <col min="15620" max="15620" width="11.42578125" style="43"/>
    <col min="15621" max="15621" width="19.140625" style="43" customWidth="1"/>
    <col min="15622" max="15622" width="15" style="43" customWidth="1"/>
    <col min="15623" max="15623" width="24.28515625" style="43" customWidth="1"/>
    <col min="15624" max="15872" width="11.42578125" style="43"/>
    <col min="15873" max="15873" width="60" style="43" customWidth="1"/>
    <col min="15874" max="15874" width="26.140625" style="43" customWidth="1"/>
    <col min="15875" max="15875" width="16.28515625" style="43" customWidth="1"/>
    <col min="15876" max="15876" width="11.42578125" style="43"/>
    <col min="15877" max="15877" width="19.140625" style="43" customWidth="1"/>
    <col min="15878" max="15878" width="15" style="43" customWidth="1"/>
    <col min="15879" max="15879" width="24.28515625" style="43" customWidth="1"/>
    <col min="15880" max="16128" width="11.42578125" style="43"/>
    <col min="16129" max="16129" width="60" style="43" customWidth="1"/>
    <col min="16130" max="16130" width="26.140625" style="43" customWidth="1"/>
    <col min="16131" max="16131" width="16.28515625" style="43" customWidth="1"/>
    <col min="16132" max="16132" width="11.42578125" style="43"/>
    <col min="16133" max="16133" width="19.140625" style="43" customWidth="1"/>
    <col min="16134" max="16134" width="15" style="43" customWidth="1"/>
    <col min="16135" max="16135" width="24.28515625" style="43" customWidth="1"/>
    <col min="16136" max="16384" width="11.42578125" style="43"/>
  </cols>
  <sheetData>
    <row r="1" spans="1:31" ht="21.75" thickBot="1" x14ac:dyDescent="0.3">
      <c r="A1" s="204" t="s">
        <v>104</v>
      </c>
      <c r="B1" s="205"/>
      <c r="C1" s="16"/>
      <c r="D1" s="13"/>
      <c r="E1" s="13"/>
      <c r="F1" s="1"/>
      <c r="G1" s="1"/>
      <c r="H1" s="1"/>
      <c r="I1" s="1"/>
      <c r="J1" s="1"/>
    </row>
    <row r="2" spans="1:31" x14ac:dyDescent="0.25">
      <c r="A2" s="219" t="s">
        <v>183</v>
      </c>
      <c r="B2" s="219"/>
      <c r="C2" s="16"/>
      <c r="D2" s="211" t="s">
        <v>179</v>
      </c>
      <c r="E2" s="212"/>
      <c r="F2" s="212"/>
      <c r="G2" s="212"/>
      <c r="H2" s="212"/>
      <c r="I2" s="213"/>
      <c r="J2" s="1"/>
      <c r="AD2" s="1"/>
    </row>
    <row r="3" spans="1:31" ht="15.75" thickBot="1" x14ac:dyDescent="0.3">
      <c r="A3" s="176" t="s">
        <v>127</v>
      </c>
      <c r="B3" s="177"/>
      <c r="C3" s="16"/>
      <c r="G3" s="1"/>
      <c r="H3" s="1"/>
      <c r="I3" s="1"/>
      <c r="J3" s="1"/>
      <c r="AD3" s="1"/>
      <c r="AE3" s="1"/>
    </row>
    <row r="4" spans="1:31" ht="15.75" thickBot="1" x14ac:dyDescent="0.3">
      <c r="A4" s="178"/>
      <c r="B4" s="178"/>
      <c r="C4" s="1"/>
      <c r="D4" s="216" t="s">
        <v>50</v>
      </c>
      <c r="E4" s="217"/>
      <c r="F4" s="218"/>
      <c r="G4" s="216" t="s">
        <v>56</v>
      </c>
      <c r="H4" s="217"/>
      <c r="I4" s="218"/>
      <c r="J4" s="1"/>
      <c r="AD4" s="1"/>
      <c r="AE4" s="1"/>
    </row>
    <row r="5" spans="1:31" ht="45" x14ac:dyDescent="0.25">
      <c r="A5" s="179" t="s">
        <v>146</v>
      </c>
      <c r="B5" s="117"/>
      <c r="C5" s="27"/>
      <c r="D5" s="48" t="s">
        <v>51</v>
      </c>
      <c r="E5" s="202">
        <v>23.96</v>
      </c>
      <c r="F5" s="49"/>
      <c r="G5" s="48" t="s">
        <v>51</v>
      </c>
      <c r="H5" s="202">
        <v>23.63</v>
      </c>
      <c r="I5" s="49"/>
      <c r="J5" s="1"/>
      <c r="AD5" s="1"/>
      <c r="AE5" s="1"/>
    </row>
    <row r="6" spans="1:31" x14ac:dyDescent="0.25">
      <c r="A6" s="178" t="s">
        <v>0</v>
      </c>
      <c r="B6" s="2"/>
      <c r="C6" s="1"/>
      <c r="D6" s="50" t="s">
        <v>52</v>
      </c>
      <c r="E6" s="172">
        <v>-12.752000000000001</v>
      </c>
      <c r="F6" s="51"/>
      <c r="G6" s="50" t="s">
        <v>52</v>
      </c>
      <c r="H6" s="172">
        <v>-12.752000000000001</v>
      </c>
      <c r="I6" s="51"/>
      <c r="J6" s="1"/>
      <c r="AD6" s="1"/>
    </row>
    <row r="7" spans="1:31" ht="15.75" thickBot="1" x14ac:dyDescent="0.3">
      <c r="A7" s="178" t="s">
        <v>1</v>
      </c>
      <c r="B7" s="3"/>
      <c r="C7" s="27"/>
      <c r="D7" s="52"/>
      <c r="E7" s="53"/>
      <c r="F7" s="51"/>
      <c r="G7" s="52"/>
      <c r="H7" s="53"/>
      <c r="I7" s="51"/>
      <c r="J7" s="1"/>
    </row>
    <row r="8" spans="1:31" s="1" customFormat="1" ht="21.75" customHeight="1" thickBot="1" x14ac:dyDescent="0.3">
      <c r="A8" s="180" t="s">
        <v>14</v>
      </c>
      <c r="B8" s="181" t="str">
        <f>IF(OR(B5="",B6="",B7=""),"",+B5*B6*B7)</f>
        <v/>
      </c>
      <c r="C8" s="13"/>
      <c r="D8" s="214" t="s">
        <v>54</v>
      </c>
      <c r="E8" s="215"/>
      <c r="F8" s="54" t="s">
        <v>41</v>
      </c>
      <c r="G8" s="214" t="s">
        <v>54</v>
      </c>
      <c r="H8" s="215"/>
      <c r="I8" s="54" t="s">
        <v>41</v>
      </c>
    </row>
    <row r="9" spans="1:31" s="1" customFormat="1" ht="21.75" customHeight="1" thickBot="1" x14ac:dyDescent="0.3">
      <c r="A9" s="180" t="s">
        <v>46</v>
      </c>
      <c r="B9" s="2"/>
      <c r="C9" s="13"/>
      <c r="D9" s="50" t="s">
        <v>57</v>
      </c>
      <c r="E9" s="55">
        <v>1.07</v>
      </c>
      <c r="F9" s="203">
        <v>10.315</v>
      </c>
      <c r="G9" s="50" t="s">
        <v>62</v>
      </c>
      <c r="H9" s="55">
        <v>1.07</v>
      </c>
      <c r="I9" s="203">
        <v>9.9819999999999993</v>
      </c>
    </row>
    <row r="10" spans="1:31" s="1" customFormat="1" ht="33" customHeight="1" thickBot="1" x14ac:dyDescent="0.3">
      <c r="A10" s="180" t="s">
        <v>47</v>
      </c>
      <c r="B10" s="181" t="str">
        <f>IF(B8="","",IF(OR(B9="",B9=0),B8,IF(B9&lt;B8,B9,B8)))</f>
        <v/>
      </c>
      <c r="C10" s="13"/>
      <c r="D10" s="50" t="s">
        <v>58</v>
      </c>
      <c r="E10" s="56" t="s">
        <v>53</v>
      </c>
      <c r="F10" s="57" t="s">
        <v>55</v>
      </c>
      <c r="G10" s="50" t="s">
        <v>63</v>
      </c>
      <c r="H10" s="56" t="s">
        <v>53</v>
      </c>
      <c r="I10" s="57" t="s">
        <v>55</v>
      </c>
    </row>
    <row r="11" spans="1:31" s="1" customFormat="1" ht="15.75" thickBot="1" x14ac:dyDescent="0.3">
      <c r="A11" s="178"/>
      <c r="B11" s="178"/>
      <c r="D11" s="58" t="s">
        <v>59</v>
      </c>
      <c r="E11" s="59">
        <v>1.2</v>
      </c>
      <c r="F11" s="173">
        <v>8.6579999999999995</v>
      </c>
      <c r="G11" s="58" t="s">
        <v>64</v>
      </c>
      <c r="H11" s="59">
        <v>1.2</v>
      </c>
      <c r="I11" s="173">
        <v>8.3279999999999994</v>
      </c>
    </row>
    <row r="12" spans="1:31" s="1" customFormat="1" ht="32.25" customHeight="1" x14ac:dyDescent="0.25">
      <c r="A12" s="179" t="s">
        <v>2</v>
      </c>
      <c r="B12" s="4"/>
      <c r="D12" s="60" t="s">
        <v>60</v>
      </c>
      <c r="E12" s="61" t="str" cm="1">
        <f t="array" ref="E12">_xlfn.IFS(
(AND(B32="Oui",B21&lt;=E9)),"A",
(AND(B32="Oui",B21&lt;E11)),"B",
(AND(B32="Oui",B21&gt;=E11)),"C",
(AND(B32="Non",B21&lt;=E9)),"A1",
(AND(B32="Non",B21&lt;E11)),"B1",
(AND(B32="Non",B21&gt;=E11)),"C1")</f>
        <v>C1</v>
      </c>
      <c r="F12" s="62"/>
      <c r="G12" s="60"/>
      <c r="H12" s="61"/>
      <c r="I12" s="60"/>
    </row>
    <row r="13" spans="1:31" s="1" customFormat="1" ht="32.25" customHeight="1" thickBot="1" x14ac:dyDescent="0.3">
      <c r="A13" s="179" t="s">
        <v>3</v>
      </c>
      <c r="B13" s="4"/>
      <c r="D13" s="60" t="s">
        <v>61</v>
      </c>
      <c r="E13" s="61" t="e">
        <f>E5+(E6*B21)</f>
        <v>#VALUE!</v>
      </c>
      <c r="F13" s="62"/>
      <c r="G13" s="60"/>
      <c r="H13" s="61" t="e">
        <f>H5+(H6*B21)</f>
        <v>#VALUE!</v>
      </c>
      <c r="I13" s="60"/>
    </row>
    <row r="14" spans="1:31" s="1" customFormat="1" ht="28.5" customHeight="1" thickBot="1" x14ac:dyDescent="0.3">
      <c r="A14" s="182" t="s">
        <v>49</v>
      </c>
      <c r="B14" s="183" t="str">
        <f>IF(B12="","",B13/B12)</f>
        <v/>
      </c>
      <c r="E14" s="26"/>
      <c r="F14" s="26"/>
    </row>
    <row r="15" spans="1:31" s="1" customFormat="1" x14ac:dyDescent="0.25">
      <c r="A15" s="178"/>
      <c r="B15" s="178"/>
      <c r="E15" s="26"/>
      <c r="F15" s="26"/>
    </row>
    <row r="16" spans="1:31" s="1" customFormat="1" ht="15" customHeight="1" thickBot="1" x14ac:dyDescent="0.3">
      <c r="A16" s="179" t="s">
        <v>48</v>
      </c>
      <c r="B16" s="44"/>
      <c r="E16" s="26"/>
      <c r="F16" s="26"/>
    </row>
    <row r="17" spans="1:6" s="1" customFormat="1" ht="15" customHeight="1" thickBot="1" x14ac:dyDescent="0.3">
      <c r="A17" s="184" t="s">
        <v>163</v>
      </c>
      <c r="B17" s="181" t="str">
        <f>IF(B16="","",IF(B16&lt;=3,B16,3))</f>
        <v/>
      </c>
      <c r="E17" s="26"/>
      <c r="F17" s="26"/>
    </row>
    <row r="18" spans="1:6" s="1" customFormat="1" x14ac:dyDescent="0.25">
      <c r="A18" s="178"/>
      <c r="B18" s="178"/>
      <c r="D18" s="45"/>
      <c r="E18" s="26"/>
      <c r="F18" s="26"/>
    </row>
    <row r="19" spans="1:6" s="1" customFormat="1" x14ac:dyDescent="0.25">
      <c r="A19" s="178" t="s">
        <v>4</v>
      </c>
      <c r="B19" s="5"/>
      <c r="C19" s="28"/>
      <c r="D19" s="45"/>
    </row>
    <row r="20" spans="1:6" s="1" customFormat="1" ht="15.75" thickBot="1" x14ac:dyDescent="0.3">
      <c r="A20" s="178" t="s">
        <v>5</v>
      </c>
      <c r="B20" s="6"/>
      <c r="C20" s="29"/>
      <c r="D20" s="65"/>
      <c r="E20" s="30"/>
    </row>
    <row r="21" spans="1:6" s="1" customFormat="1" ht="15.75" thickBot="1" x14ac:dyDescent="0.3">
      <c r="A21" s="185" t="s">
        <v>6</v>
      </c>
      <c r="B21" s="186" t="str">
        <f>IF(OR(B19="",B20=""),"",B19/B20)</f>
        <v/>
      </c>
      <c r="C21" s="31"/>
      <c r="D21" s="32"/>
      <c r="E21" s="33"/>
    </row>
    <row r="22" spans="1:6" s="1" customFormat="1" x14ac:dyDescent="0.25">
      <c r="A22" s="206" t="str">
        <f>IF(B21&lt;100%,"anomalie heures facturées&lt; heures réalisées","")</f>
        <v/>
      </c>
      <c r="B22" s="206"/>
      <c r="C22" s="34"/>
      <c r="D22" s="45"/>
    </row>
    <row r="23" spans="1:6" s="1" customFormat="1" x14ac:dyDescent="0.25">
      <c r="A23" s="178" t="s">
        <v>7</v>
      </c>
      <c r="B23" s="7"/>
      <c r="C23" s="34"/>
      <c r="D23" s="45"/>
    </row>
    <row r="24" spans="1:6" s="1" customFormat="1" x14ac:dyDescent="0.25">
      <c r="A24" s="178" t="s">
        <v>175</v>
      </c>
      <c r="B24" s="175"/>
      <c r="C24" s="28"/>
      <c r="D24" s="45"/>
    </row>
    <row r="25" spans="1:6" s="1" customFormat="1" x14ac:dyDescent="0.25">
      <c r="A25" s="178" t="s">
        <v>176</v>
      </c>
      <c r="B25" s="175"/>
      <c r="C25" s="174"/>
      <c r="D25" s="45"/>
    </row>
    <row r="26" spans="1:6" s="1" customFormat="1" x14ac:dyDescent="0.25">
      <c r="A26" s="178" t="s">
        <v>177</v>
      </c>
      <c r="B26" s="175"/>
      <c r="C26" s="174"/>
      <c r="D26" s="45"/>
    </row>
    <row r="27" spans="1:6" s="1" customFormat="1" ht="15.75" thickBot="1" x14ac:dyDescent="0.3">
      <c r="A27" s="178" t="s">
        <v>178</v>
      </c>
      <c r="B27" s="175"/>
      <c r="C27" s="174"/>
      <c r="D27" s="45"/>
    </row>
    <row r="28" spans="1:6" s="1" customFormat="1" ht="15.75" thickBot="1" x14ac:dyDescent="0.3">
      <c r="A28" s="180" t="s">
        <v>8</v>
      </c>
      <c r="B28" s="187" t="str">
        <f>IF(OR(B20="",B24=""),"",
IF(OR(B38=F37,B38=F39),(B24+B25+B26)/B20,B24/B20
))</f>
        <v/>
      </c>
      <c r="D28" s="45"/>
    </row>
    <row r="29" spans="1:6" s="1" customFormat="1" x14ac:dyDescent="0.25">
      <c r="A29" s="188"/>
      <c r="B29" s="189"/>
    </row>
    <row r="30" spans="1:6" s="1" customFormat="1" x14ac:dyDescent="0.25">
      <c r="A30" s="190" t="s">
        <v>9</v>
      </c>
      <c r="B30" s="9"/>
      <c r="D30" s="35"/>
      <c r="E30" s="46" t="s">
        <v>32</v>
      </c>
      <c r="F30" s="47">
        <f>IF(B30="Oui",1,0)</f>
        <v>0</v>
      </c>
    </row>
    <row r="31" spans="1:6" s="1" customFormat="1" x14ac:dyDescent="0.25">
      <c r="A31" s="190" t="s">
        <v>10</v>
      </c>
      <c r="B31" s="9"/>
      <c r="C31" s="36"/>
      <c r="D31" s="35"/>
      <c r="E31" s="46" t="s">
        <v>13</v>
      </c>
      <c r="F31" s="47">
        <f>IF(B31="Oui",1,0)</f>
        <v>0</v>
      </c>
    </row>
    <row r="32" spans="1:6" s="1" customFormat="1" ht="24.75" customHeight="1" thickBot="1" x14ac:dyDescent="0.3">
      <c r="A32" s="191" t="s">
        <v>11</v>
      </c>
      <c r="B32" s="192" t="str">
        <f>+F32</f>
        <v>Non</v>
      </c>
      <c r="C32" s="37"/>
      <c r="E32" s="63" t="s">
        <v>42</v>
      </c>
      <c r="F32" s="64" t="str">
        <f>IF((F30+F31)=2,"Oui","Non")</f>
        <v>Non</v>
      </c>
    </row>
    <row r="33" spans="1:6" s="1" customFormat="1" ht="15.75" thickBot="1" x14ac:dyDescent="0.3">
      <c r="A33" s="180" t="s">
        <v>12</v>
      </c>
      <c r="B33" s="187" cm="1">
        <f t="array" ref="B33">ROUND(_xlfn.SWITCH(E12,
"A",F9,
"B",E13,
"C",F11,
"A1",I9,
"B1",H13,
"C1",I11),3)</f>
        <v>8.3279999999999994</v>
      </c>
      <c r="C33" s="10"/>
    </row>
    <row r="34" spans="1:6" s="1" customFormat="1" x14ac:dyDescent="0.25">
      <c r="A34" s="178"/>
      <c r="B34" s="193"/>
    </row>
    <row r="35" spans="1:6" s="1" customFormat="1" ht="60" x14ac:dyDescent="0.25">
      <c r="A35" s="194" t="s">
        <v>158</v>
      </c>
      <c r="B35" s="11"/>
      <c r="C35" s="38"/>
    </row>
    <row r="36" spans="1:6" s="1" customFormat="1" x14ac:dyDescent="0.25">
      <c r="A36" s="178"/>
      <c r="B36" s="195"/>
    </row>
    <row r="37" spans="1:6" s="1" customFormat="1" x14ac:dyDescent="0.25">
      <c r="A37" s="178" t="s">
        <v>108</v>
      </c>
      <c r="B37" s="9"/>
      <c r="E37" s="1" t="s">
        <v>110</v>
      </c>
      <c r="F37" s="46" t="s">
        <v>111</v>
      </c>
    </row>
    <row r="38" spans="1:6" s="1" customFormat="1" x14ac:dyDescent="0.25">
      <c r="A38" s="178" t="s">
        <v>109</v>
      </c>
      <c r="B38" s="9"/>
      <c r="F38" s="46" t="s">
        <v>112</v>
      </c>
    </row>
    <row r="39" spans="1:6" s="1" customFormat="1" x14ac:dyDescent="0.25">
      <c r="A39" s="178"/>
      <c r="B39" s="195"/>
      <c r="F39" s="46" t="s">
        <v>113</v>
      </c>
    </row>
    <row r="40" spans="1:6" s="1" customFormat="1" ht="15.75" thickBot="1" x14ac:dyDescent="0.3">
      <c r="A40" s="178"/>
      <c r="B40" s="195"/>
      <c r="F40" s="46" t="s">
        <v>114</v>
      </c>
    </row>
    <row r="41" spans="1:6" s="1" customFormat="1" ht="15.75" thickBot="1" x14ac:dyDescent="0.3">
      <c r="A41" s="209" t="s">
        <v>68</v>
      </c>
      <c r="B41" s="210"/>
      <c r="F41" s="46" t="s">
        <v>115</v>
      </c>
    </row>
    <row r="42" spans="1:6" s="1" customFormat="1" x14ac:dyDescent="0.25">
      <c r="A42" s="207" t="s">
        <v>17</v>
      </c>
      <c r="B42" s="208"/>
      <c r="F42" s="46" t="s">
        <v>116</v>
      </c>
    </row>
    <row r="43" spans="1:6" s="1" customFormat="1" x14ac:dyDescent="0.25">
      <c r="A43" s="196" t="s">
        <v>173</v>
      </c>
      <c r="B43" s="9"/>
      <c r="F43" s="46" t="s">
        <v>117</v>
      </c>
    </row>
    <row r="44" spans="1:6" s="1" customFormat="1" x14ac:dyDescent="0.25">
      <c r="A44" s="196" t="s">
        <v>15</v>
      </c>
      <c r="B44" s="116"/>
      <c r="F44" s="46"/>
    </row>
    <row r="45" spans="1:6" s="1" customFormat="1" ht="15" customHeight="1" x14ac:dyDescent="0.25">
      <c r="A45" s="197" t="s">
        <v>16</v>
      </c>
      <c r="B45" s="118"/>
      <c r="F45" s="46" t="s">
        <v>118</v>
      </c>
    </row>
    <row r="46" spans="1:6" s="1" customFormat="1" ht="15.75" thickBot="1" x14ac:dyDescent="0.3">
      <c r="A46" s="198" t="s">
        <v>149</v>
      </c>
      <c r="B46" s="119"/>
      <c r="F46" s="46" t="s">
        <v>119</v>
      </c>
    </row>
    <row r="47" spans="1:6" s="1" customFormat="1" ht="15.75" thickBot="1" x14ac:dyDescent="0.3">
      <c r="A47" s="127"/>
      <c r="B47" s="135"/>
      <c r="F47" s="46" t="s">
        <v>126</v>
      </c>
    </row>
    <row r="48" spans="1:6" s="1" customFormat="1" x14ac:dyDescent="0.25">
      <c r="A48" s="199" t="s">
        <v>18</v>
      </c>
      <c r="B48" s="200"/>
    </row>
    <row r="49" spans="1:2" s="1" customFormat="1" x14ac:dyDescent="0.25">
      <c r="A49" s="196" t="s">
        <v>19</v>
      </c>
      <c r="B49" s="116"/>
    </row>
    <row r="50" spans="1:2" s="1" customFormat="1" x14ac:dyDescent="0.25">
      <c r="A50" s="196" t="s">
        <v>20</v>
      </c>
      <c r="B50" s="116"/>
    </row>
    <row r="51" spans="1:2" s="1" customFormat="1" x14ac:dyDescent="0.25">
      <c r="A51" s="196" t="s">
        <v>21</v>
      </c>
      <c r="B51" s="116"/>
    </row>
    <row r="52" spans="1:2" s="1" customFormat="1" x14ac:dyDescent="0.25">
      <c r="A52" s="196" t="s">
        <v>22</v>
      </c>
      <c r="B52" s="116"/>
    </row>
    <row r="53" spans="1:2" s="1" customFormat="1" x14ac:dyDescent="0.25">
      <c r="A53" s="196" t="s">
        <v>23</v>
      </c>
      <c r="B53" s="116"/>
    </row>
    <row r="54" spans="1:2" s="1" customFormat="1" x14ac:dyDescent="0.25">
      <c r="A54" s="196" t="s">
        <v>24</v>
      </c>
      <c r="B54" s="116"/>
    </row>
    <row r="55" spans="1:2" s="1" customFormat="1" x14ac:dyDescent="0.25">
      <c r="A55" s="196" t="s">
        <v>25</v>
      </c>
      <c r="B55" s="116"/>
    </row>
    <row r="56" spans="1:2" s="1" customFormat="1" x14ac:dyDescent="0.25">
      <c r="A56" s="196" t="s">
        <v>26</v>
      </c>
      <c r="B56" s="116"/>
    </row>
    <row r="57" spans="1:2" s="1" customFormat="1" x14ac:dyDescent="0.25">
      <c r="A57" s="196" t="s">
        <v>27</v>
      </c>
      <c r="B57" s="116"/>
    </row>
    <row r="58" spans="1:2" s="1" customFormat="1" x14ac:dyDescent="0.25">
      <c r="A58" s="196" t="s">
        <v>28</v>
      </c>
      <c r="B58" s="116"/>
    </row>
    <row r="59" spans="1:2" s="1" customFormat="1" x14ac:dyDescent="0.25">
      <c r="A59" s="196" t="s">
        <v>29</v>
      </c>
      <c r="B59" s="116"/>
    </row>
    <row r="60" spans="1:2" s="1" customFormat="1" x14ac:dyDescent="0.25">
      <c r="A60" s="196" t="s">
        <v>30</v>
      </c>
      <c r="B60" s="116"/>
    </row>
    <row r="61" spans="1:2" s="1" customFormat="1" ht="15.75" thickBot="1" x14ac:dyDescent="0.3">
      <c r="A61" s="198" t="s">
        <v>31</v>
      </c>
      <c r="B61" s="201">
        <f>SUM(B49:B60)/12</f>
        <v>0</v>
      </c>
    </row>
    <row r="62" spans="1:2" s="1" customFormat="1" x14ac:dyDescent="0.25"/>
    <row r="63" spans="1:2" s="1" customFormat="1" x14ac:dyDescent="0.25"/>
    <row r="64" spans="1:2"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row r="210" s="1" customFormat="1" x14ac:dyDescent="0.25"/>
    <row r="211" s="1" customFormat="1" x14ac:dyDescent="0.25"/>
    <row r="212" s="1" customFormat="1" x14ac:dyDescent="0.25"/>
    <row r="213" s="1" customFormat="1" x14ac:dyDescent="0.25"/>
    <row r="214" s="1" customFormat="1" x14ac:dyDescent="0.25"/>
    <row r="215" s="1" customFormat="1" x14ac:dyDescent="0.25"/>
    <row r="216" s="1" customFormat="1" x14ac:dyDescent="0.25"/>
    <row r="217" s="1" customFormat="1" x14ac:dyDescent="0.25"/>
    <row r="218" s="1" customFormat="1" x14ac:dyDescent="0.25"/>
    <row r="219" s="1" customFormat="1" x14ac:dyDescent="0.25"/>
    <row r="220" s="1" customFormat="1" x14ac:dyDescent="0.25"/>
    <row r="221" s="1" customFormat="1" x14ac:dyDescent="0.25"/>
    <row r="222" s="1" customFormat="1" x14ac:dyDescent="0.25"/>
    <row r="223" s="1" customFormat="1" x14ac:dyDescent="0.25"/>
    <row r="224" s="1" customFormat="1" x14ac:dyDescent="0.25"/>
    <row r="225" s="1" customFormat="1" x14ac:dyDescent="0.25"/>
    <row r="226" s="1" customFormat="1" x14ac:dyDescent="0.25"/>
    <row r="227" s="1" customFormat="1" x14ac:dyDescent="0.25"/>
    <row r="228" s="1" customFormat="1" x14ac:dyDescent="0.25"/>
    <row r="229" s="1" customFormat="1" x14ac:dyDescent="0.25"/>
    <row r="230" s="1" customFormat="1" x14ac:dyDescent="0.25"/>
    <row r="231" s="1" customFormat="1" x14ac:dyDescent="0.25"/>
    <row r="232" s="1" customFormat="1" x14ac:dyDescent="0.25"/>
    <row r="233" s="1" customFormat="1" x14ac:dyDescent="0.25"/>
    <row r="234" s="1" customFormat="1" x14ac:dyDescent="0.25"/>
    <row r="235" s="1" customFormat="1" x14ac:dyDescent="0.25"/>
    <row r="236" s="1" customFormat="1" x14ac:dyDescent="0.25"/>
    <row r="237" s="1" customFormat="1" x14ac:dyDescent="0.25"/>
    <row r="238" s="1" customFormat="1" x14ac:dyDescent="0.25"/>
    <row r="239" s="1" customFormat="1" x14ac:dyDescent="0.25"/>
    <row r="240" s="1" customFormat="1" x14ac:dyDescent="0.25"/>
    <row r="241" spans="6:6" s="1" customFormat="1" x14ac:dyDescent="0.25"/>
    <row r="242" spans="6:6" s="1" customFormat="1" x14ac:dyDescent="0.25"/>
    <row r="243" spans="6:6" s="1" customFormat="1" x14ac:dyDescent="0.25">
      <c r="F243" s="43"/>
    </row>
  </sheetData>
  <sheetProtection algorithmName="SHA-512" hashValue="tMDCW9zHJrIWTJZ2xSGOFRNDH+0oP7O618JKR+C1lmEiHmim2CkQEDtaGDe1sGI5bYQ2YuXmxf0mE+03gbrEHA==" saltValue="75hGR79xWKjUoALdUS41hg==" spinCount="100000" sheet="1" selectLockedCells="1"/>
  <mergeCells count="10">
    <mergeCell ref="A1:B1"/>
    <mergeCell ref="A22:B22"/>
    <mergeCell ref="A42:B42"/>
    <mergeCell ref="A41:B41"/>
    <mergeCell ref="D2:I2"/>
    <mergeCell ref="D8:E8"/>
    <mergeCell ref="D4:F4"/>
    <mergeCell ref="G4:I4"/>
    <mergeCell ref="G8:H8"/>
    <mergeCell ref="A2:B2"/>
  </mergeCells>
  <dataValidations count="5">
    <dataValidation type="list" allowBlank="1" showInputMessage="1" showErrorMessage="1" sqref="WVJ983040 IX16:IX17 ST16:ST17 ACP16:ACP17 AML16:AML17 AWH16:AWH17 BGD16:BGD17 BPZ16:BPZ17 BZV16:BZV17 CJR16:CJR17 CTN16:CTN17 DDJ16:DDJ17 DNF16:DNF17 DXB16:DXB17 EGX16:EGX17 EQT16:EQT17 FAP16:FAP17 FKL16:FKL17 FUH16:FUH17 GED16:GED17 GNZ16:GNZ17 GXV16:GXV17 HHR16:HHR17 HRN16:HRN17 IBJ16:IBJ17 ILF16:ILF17 IVB16:IVB17 JEX16:JEX17 JOT16:JOT17 JYP16:JYP17 KIL16:KIL17 KSH16:KSH17 LCD16:LCD17 LLZ16:LLZ17 LVV16:LVV17 MFR16:MFR17 MPN16:MPN17 MZJ16:MZJ17 NJF16:NJF17 NTB16:NTB17 OCX16:OCX17 OMT16:OMT17 OWP16:OWP17 PGL16:PGL17 PQH16:PQH17 QAD16:QAD17 QJZ16:QJZ17 QTV16:QTV17 RDR16:RDR17 RNN16:RNN17 RXJ16:RXJ17 SHF16:SHF17 SRB16:SRB17 TAX16:TAX17 TKT16:TKT17 TUP16:TUP17 UEL16:UEL17 UOH16:UOH17 UYD16:UYD17 VHZ16:VHZ17 VRV16:VRV17 WBR16:WBR17 WLN16:WLN17 WVJ16:WVJ17 B65536 IX65536 ST65536 ACP65536 AML65536 AWH65536 BGD65536 BPZ65536 BZV65536 CJR65536 CTN65536 DDJ65536 DNF65536 DXB65536 EGX65536 EQT65536 FAP65536 FKL65536 FUH65536 GED65536 GNZ65536 GXV65536 HHR65536 HRN65536 IBJ65536 ILF65536 IVB65536 JEX65536 JOT65536 JYP65536 KIL65536 KSH65536 LCD65536 LLZ65536 LVV65536 MFR65536 MPN65536 MZJ65536 NJF65536 NTB65536 OCX65536 OMT65536 OWP65536 PGL65536 PQH65536 QAD65536 QJZ65536 QTV65536 RDR65536 RNN65536 RXJ65536 SHF65536 SRB65536 TAX65536 TKT65536 TUP65536 UEL65536 UOH65536 UYD65536 VHZ65536 VRV65536 WBR65536 WLN65536 WVJ65536 B131072 IX131072 ST131072 ACP131072 AML131072 AWH131072 BGD131072 BPZ131072 BZV131072 CJR131072 CTN131072 DDJ131072 DNF131072 DXB131072 EGX131072 EQT131072 FAP131072 FKL131072 FUH131072 GED131072 GNZ131072 GXV131072 HHR131072 HRN131072 IBJ131072 ILF131072 IVB131072 JEX131072 JOT131072 JYP131072 KIL131072 KSH131072 LCD131072 LLZ131072 LVV131072 MFR131072 MPN131072 MZJ131072 NJF131072 NTB131072 OCX131072 OMT131072 OWP131072 PGL131072 PQH131072 QAD131072 QJZ131072 QTV131072 RDR131072 RNN131072 RXJ131072 SHF131072 SRB131072 TAX131072 TKT131072 TUP131072 UEL131072 UOH131072 UYD131072 VHZ131072 VRV131072 WBR131072 WLN131072 WVJ131072 B196608 IX196608 ST196608 ACP196608 AML196608 AWH196608 BGD196608 BPZ196608 BZV196608 CJR196608 CTN196608 DDJ196608 DNF196608 DXB196608 EGX196608 EQT196608 FAP196608 FKL196608 FUH196608 GED196608 GNZ196608 GXV196608 HHR196608 HRN196608 IBJ196608 ILF196608 IVB196608 JEX196608 JOT196608 JYP196608 KIL196608 KSH196608 LCD196608 LLZ196608 LVV196608 MFR196608 MPN196608 MZJ196608 NJF196608 NTB196608 OCX196608 OMT196608 OWP196608 PGL196608 PQH196608 QAD196608 QJZ196608 QTV196608 RDR196608 RNN196608 RXJ196608 SHF196608 SRB196608 TAX196608 TKT196608 TUP196608 UEL196608 UOH196608 UYD196608 VHZ196608 VRV196608 WBR196608 WLN196608 WVJ196608 B262144 IX262144 ST262144 ACP262144 AML262144 AWH262144 BGD262144 BPZ262144 BZV262144 CJR262144 CTN262144 DDJ262144 DNF262144 DXB262144 EGX262144 EQT262144 FAP262144 FKL262144 FUH262144 GED262144 GNZ262144 GXV262144 HHR262144 HRN262144 IBJ262144 ILF262144 IVB262144 JEX262144 JOT262144 JYP262144 KIL262144 KSH262144 LCD262144 LLZ262144 LVV262144 MFR262144 MPN262144 MZJ262144 NJF262144 NTB262144 OCX262144 OMT262144 OWP262144 PGL262144 PQH262144 QAD262144 QJZ262144 QTV262144 RDR262144 RNN262144 RXJ262144 SHF262144 SRB262144 TAX262144 TKT262144 TUP262144 UEL262144 UOH262144 UYD262144 VHZ262144 VRV262144 WBR262144 WLN262144 WVJ262144 B327680 IX327680 ST327680 ACP327680 AML327680 AWH327680 BGD327680 BPZ327680 BZV327680 CJR327680 CTN327680 DDJ327680 DNF327680 DXB327680 EGX327680 EQT327680 FAP327680 FKL327680 FUH327680 GED327680 GNZ327680 GXV327680 HHR327680 HRN327680 IBJ327680 ILF327680 IVB327680 JEX327680 JOT327680 JYP327680 KIL327680 KSH327680 LCD327680 LLZ327680 LVV327680 MFR327680 MPN327680 MZJ327680 NJF327680 NTB327680 OCX327680 OMT327680 OWP327680 PGL327680 PQH327680 QAD327680 QJZ327680 QTV327680 RDR327680 RNN327680 RXJ327680 SHF327680 SRB327680 TAX327680 TKT327680 TUP327680 UEL327680 UOH327680 UYD327680 VHZ327680 VRV327680 WBR327680 WLN327680 WVJ327680 B393216 IX393216 ST393216 ACP393216 AML393216 AWH393216 BGD393216 BPZ393216 BZV393216 CJR393216 CTN393216 DDJ393216 DNF393216 DXB393216 EGX393216 EQT393216 FAP393216 FKL393216 FUH393216 GED393216 GNZ393216 GXV393216 HHR393216 HRN393216 IBJ393216 ILF393216 IVB393216 JEX393216 JOT393216 JYP393216 KIL393216 KSH393216 LCD393216 LLZ393216 LVV393216 MFR393216 MPN393216 MZJ393216 NJF393216 NTB393216 OCX393216 OMT393216 OWP393216 PGL393216 PQH393216 QAD393216 QJZ393216 QTV393216 RDR393216 RNN393216 RXJ393216 SHF393216 SRB393216 TAX393216 TKT393216 TUP393216 UEL393216 UOH393216 UYD393216 VHZ393216 VRV393216 WBR393216 WLN393216 WVJ393216 B458752 IX458752 ST458752 ACP458752 AML458752 AWH458752 BGD458752 BPZ458752 BZV458752 CJR458752 CTN458752 DDJ458752 DNF458752 DXB458752 EGX458752 EQT458752 FAP458752 FKL458752 FUH458752 GED458752 GNZ458752 GXV458752 HHR458752 HRN458752 IBJ458752 ILF458752 IVB458752 JEX458752 JOT458752 JYP458752 KIL458752 KSH458752 LCD458752 LLZ458752 LVV458752 MFR458752 MPN458752 MZJ458752 NJF458752 NTB458752 OCX458752 OMT458752 OWP458752 PGL458752 PQH458752 QAD458752 QJZ458752 QTV458752 RDR458752 RNN458752 RXJ458752 SHF458752 SRB458752 TAX458752 TKT458752 TUP458752 UEL458752 UOH458752 UYD458752 VHZ458752 VRV458752 WBR458752 WLN458752 WVJ458752 B524288 IX524288 ST524288 ACP524288 AML524288 AWH524288 BGD524288 BPZ524288 BZV524288 CJR524288 CTN524288 DDJ524288 DNF524288 DXB524288 EGX524288 EQT524288 FAP524288 FKL524288 FUH524288 GED524288 GNZ524288 GXV524288 HHR524288 HRN524288 IBJ524288 ILF524288 IVB524288 JEX524288 JOT524288 JYP524288 KIL524288 KSH524288 LCD524288 LLZ524288 LVV524288 MFR524288 MPN524288 MZJ524288 NJF524288 NTB524288 OCX524288 OMT524288 OWP524288 PGL524288 PQH524288 QAD524288 QJZ524288 QTV524288 RDR524288 RNN524288 RXJ524288 SHF524288 SRB524288 TAX524288 TKT524288 TUP524288 UEL524288 UOH524288 UYD524288 VHZ524288 VRV524288 WBR524288 WLN524288 WVJ524288 B589824 IX589824 ST589824 ACP589824 AML589824 AWH589824 BGD589824 BPZ589824 BZV589824 CJR589824 CTN589824 DDJ589824 DNF589824 DXB589824 EGX589824 EQT589824 FAP589824 FKL589824 FUH589824 GED589824 GNZ589824 GXV589824 HHR589824 HRN589824 IBJ589824 ILF589824 IVB589824 JEX589824 JOT589824 JYP589824 KIL589824 KSH589824 LCD589824 LLZ589824 LVV589824 MFR589824 MPN589824 MZJ589824 NJF589824 NTB589824 OCX589824 OMT589824 OWP589824 PGL589824 PQH589824 QAD589824 QJZ589824 QTV589824 RDR589824 RNN589824 RXJ589824 SHF589824 SRB589824 TAX589824 TKT589824 TUP589824 UEL589824 UOH589824 UYD589824 VHZ589824 VRV589824 WBR589824 WLN589824 WVJ589824 B655360 IX655360 ST655360 ACP655360 AML655360 AWH655360 BGD655360 BPZ655360 BZV655360 CJR655360 CTN655360 DDJ655360 DNF655360 DXB655360 EGX655360 EQT655360 FAP655360 FKL655360 FUH655360 GED655360 GNZ655360 GXV655360 HHR655360 HRN655360 IBJ655360 ILF655360 IVB655360 JEX655360 JOT655360 JYP655360 KIL655360 KSH655360 LCD655360 LLZ655360 LVV655360 MFR655360 MPN655360 MZJ655360 NJF655360 NTB655360 OCX655360 OMT655360 OWP655360 PGL655360 PQH655360 QAD655360 QJZ655360 QTV655360 RDR655360 RNN655360 RXJ655360 SHF655360 SRB655360 TAX655360 TKT655360 TUP655360 UEL655360 UOH655360 UYD655360 VHZ655360 VRV655360 WBR655360 WLN655360 WVJ655360 B720896 IX720896 ST720896 ACP720896 AML720896 AWH720896 BGD720896 BPZ720896 BZV720896 CJR720896 CTN720896 DDJ720896 DNF720896 DXB720896 EGX720896 EQT720896 FAP720896 FKL720896 FUH720896 GED720896 GNZ720896 GXV720896 HHR720896 HRN720896 IBJ720896 ILF720896 IVB720896 JEX720896 JOT720896 JYP720896 KIL720896 KSH720896 LCD720896 LLZ720896 LVV720896 MFR720896 MPN720896 MZJ720896 NJF720896 NTB720896 OCX720896 OMT720896 OWP720896 PGL720896 PQH720896 QAD720896 QJZ720896 QTV720896 RDR720896 RNN720896 RXJ720896 SHF720896 SRB720896 TAX720896 TKT720896 TUP720896 UEL720896 UOH720896 UYD720896 VHZ720896 VRV720896 WBR720896 WLN720896 WVJ720896 B786432 IX786432 ST786432 ACP786432 AML786432 AWH786432 BGD786432 BPZ786432 BZV786432 CJR786432 CTN786432 DDJ786432 DNF786432 DXB786432 EGX786432 EQT786432 FAP786432 FKL786432 FUH786432 GED786432 GNZ786432 GXV786432 HHR786432 HRN786432 IBJ786432 ILF786432 IVB786432 JEX786432 JOT786432 JYP786432 KIL786432 KSH786432 LCD786432 LLZ786432 LVV786432 MFR786432 MPN786432 MZJ786432 NJF786432 NTB786432 OCX786432 OMT786432 OWP786432 PGL786432 PQH786432 QAD786432 QJZ786432 QTV786432 RDR786432 RNN786432 RXJ786432 SHF786432 SRB786432 TAX786432 TKT786432 TUP786432 UEL786432 UOH786432 UYD786432 VHZ786432 VRV786432 WBR786432 WLN786432 WVJ786432 B851968 IX851968 ST851968 ACP851968 AML851968 AWH851968 BGD851968 BPZ851968 BZV851968 CJR851968 CTN851968 DDJ851968 DNF851968 DXB851968 EGX851968 EQT851968 FAP851968 FKL851968 FUH851968 GED851968 GNZ851968 GXV851968 HHR851968 HRN851968 IBJ851968 ILF851968 IVB851968 JEX851968 JOT851968 JYP851968 KIL851968 KSH851968 LCD851968 LLZ851968 LVV851968 MFR851968 MPN851968 MZJ851968 NJF851968 NTB851968 OCX851968 OMT851968 OWP851968 PGL851968 PQH851968 QAD851968 QJZ851968 QTV851968 RDR851968 RNN851968 RXJ851968 SHF851968 SRB851968 TAX851968 TKT851968 TUP851968 UEL851968 UOH851968 UYD851968 VHZ851968 VRV851968 WBR851968 WLN851968 WVJ851968 B917504 IX917504 ST917504 ACP917504 AML917504 AWH917504 BGD917504 BPZ917504 BZV917504 CJR917504 CTN917504 DDJ917504 DNF917504 DXB917504 EGX917504 EQT917504 FAP917504 FKL917504 FUH917504 GED917504 GNZ917504 GXV917504 HHR917504 HRN917504 IBJ917504 ILF917504 IVB917504 JEX917504 JOT917504 JYP917504 KIL917504 KSH917504 LCD917504 LLZ917504 LVV917504 MFR917504 MPN917504 MZJ917504 NJF917504 NTB917504 OCX917504 OMT917504 OWP917504 PGL917504 PQH917504 QAD917504 QJZ917504 QTV917504 RDR917504 RNN917504 RXJ917504 SHF917504 SRB917504 TAX917504 TKT917504 TUP917504 UEL917504 UOH917504 UYD917504 VHZ917504 VRV917504 WBR917504 WLN917504 WVJ917504 B983040 IX983040 ST983040 ACP983040 AML983040 AWH983040 BGD983040 BPZ983040 BZV983040 CJR983040 CTN983040 DDJ983040 DNF983040 DXB983040 EGX983040 EQT983040 FAP983040 FKL983040 FUH983040 GED983040 GNZ983040 GXV983040 HHR983040 HRN983040 IBJ983040 ILF983040 IVB983040 JEX983040 JOT983040 JYP983040 KIL983040 KSH983040 LCD983040 LLZ983040 LVV983040 MFR983040 MPN983040 MZJ983040 NJF983040 NTB983040 OCX983040 OMT983040 OWP983040 PGL983040 PQH983040 QAD983040 QJZ983040 QTV983040 RDR983040 RNN983040 RXJ983040 SHF983040 SRB983040 TAX983040 TKT983040 TUP983040 UEL983040 UOH983040 UYD983040 VHZ983040 VRV983040 WBR983040 WLN983040" xr:uid="{A4C3A9A1-D71A-4EF4-A0C4-A1AF2EF98F0A}">
      <formula1>"0,1,2,3"</formula1>
    </dataValidation>
    <dataValidation type="list" allowBlank="1" showInputMessage="1" showErrorMessage="1" sqref="C31:C32 IY31:IY32 SU31:SU32 ACQ31:ACQ32 AMM31:AMM32 AWI31:AWI32 BGE31:BGE32 BQA31:BQA32 BZW31:BZW32 CJS31:CJS32 CTO31:CTO32 DDK31:DDK32 DNG31:DNG32 DXC31:DXC32 EGY31:EGY32 EQU31:EQU32 FAQ31:FAQ32 FKM31:FKM32 FUI31:FUI32 GEE31:GEE32 GOA31:GOA32 GXW31:GXW32 HHS31:HHS32 HRO31:HRO32 IBK31:IBK32 ILG31:ILG32 IVC31:IVC32 JEY31:JEY32 JOU31:JOU32 JYQ31:JYQ32 KIM31:KIM32 KSI31:KSI32 LCE31:LCE32 LMA31:LMA32 LVW31:LVW32 MFS31:MFS32 MPO31:MPO32 MZK31:MZK32 NJG31:NJG32 NTC31:NTC32 OCY31:OCY32 OMU31:OMU32 OWQ31:OWQ32 PGM31:PGM32 PQI31:PQI32 QAE31:QAE32 QKA31:QKA32 QTW31:QTW32 RDS31:RDS32 RNO31:RNO32 RXK31:RXK32 SHG31:SHG32 SRC31:SRC32 TAY31:TAY32 TKU31:TKU32 TUQ31:TUQ32 UEM31:UEM32 UOI31:UOI32 UYE31:UYE32 VIA31:VIA32 VRW31:VRW32 WBS31:WBS32 WLO31:WLO32 WVK31:WVK32 C65547:C65548 IY65547:IY65548 SU65547:SU65548 ACQ65547:ACQ65548 AMM65547:AMM65548 AWI65547:AWI65548 BGE65547:BGE65548 BQA65547:BQA65548 BZW65547:BZW65548 CJS65547:CJS65548 CTO65547:CTO65548 DDK65547:DDK65548 DNG65547:DNG65548 DXC65547:DXC65548 EGY65547:EGY65548 EQU65547:EQU65548 FAQ65547:FAQ65548 FKM65547:FKM65548 FUI65547:FUI65548 GEE65547:GEE65548 GOA65547:GOA65548 GXW65547:GXW65548 HHS65547:HHS65548 HRO65547:HRO65548 IBK65547:IBK65548 ILG65547:ILG65548 IVC65547:IVC65548 JEY65547:JEY65548 JOU65547:JOU65548 JYQ65547:JYQ65548 KIM65547:KIM65548 KSI65547:KSI65548 LCE65547:LCE65548 LMA65547:LMA65548 LVW65547:LVW65548 MFS65547:MFS65548 MPO65547:MPO65548 MZK65547:MZK65548 NJG65547:NJG65548 NTC65547:NTC65548 OCY65547:OCY65548 OMU65547:OMU65548 OWQ65547:OWQ65548 PGM65547:PGM65548 PQI65547:PQI65548 QAE65547:QAE65548 QKA65547:QKA65548 QTW65547:QTW65548 RDS65547:RDS65548 RNO65547:RNO65548 RXK65547:RXK65548 SHG65547:SHG65548 SRC65547:SRC65548 TAY65547:TAY65548 TKU65547:TKU65548 TUQ65547:TUQ65548 UEM65547:UEM65548 UOI65547:UOI65548 UYE65547:UYE65548 VIA65547:VIA65548 VRW65547:VRW65548 WBS65547:WBS65548 WLO65547:WLO65548 WVK65547:WVK65548 C131083:C131084 IY131083:IY131084 SU131083:SU131084 ACQ131083:ACQ131084 AMM131083:AMM131084 AWI131083:AWI131084 BGE131083:BGE131084 BQA131083:BQA131084 BZW131083:BZW131084 CJS131083:CJS131084 CTO131083:CTO131084 DDK131083:DDK131084 DNG131083:DNG131084 DXC131083:DXC131084 EGY131083:EGY131084 EQU131083:EQU131084 FAQ131083:FAQ131084 FKM131083:FKM131084 FUI131083:FUI131084 GEE131083:GEE131084 GOA131083:GOA131084 GXW131083:GXW131084 HHS131083:HHS131084 HRO131083:HRO131084 IBK131083:IBK131084 ILG131083:ILG131084 IVC131083:IVC131084 JEY131083:JEY131084 JOU131083:JOU131084 JYQ131083:JYQ131084 KIM131083:KIM131084 KSI131083:KSI131084 LCE131083:LCE131084 LMA131083:LMA131084 LVW131083:LVW131084 MFS131083:MFS131084 MPO131083:MPO131084 MZK131083:MZK131084 NJG131083:NJG131084 NTC131083:NTC131084 OCY131083:OCY131084 OMU131083:OMU131084 OWQ131083:OWQ131084 PGM131083:PGM131084 PQI131083:PQI131084 QAE131083:QAE131084 QKA131083:QKA131084 QTW131083:QTW131084 RDS131083:RDS131084 RNO131083:RNO131084 RXK131083:RXK131084 SHG131083:SHG131084 SRC131083:SRC131084 TAY131083:TAY131084 TKU131083:TKU131084 TUQ131083:TUQ131084 UEM131083:UEM131084 UOI131083:UOI131084 UYE131083:UYE131084 VIA131083:VIA131084 VRW131083:VRW131084 WBS131083:WBS131084 WLO131083:WLO131084 WVK131083:WVK131084 C196619:C196620 IY196619:IY196620 SU196619:SU196620 ACQ196619:ACQ196620 AMM196619:AMM196620 AWI196619:AWI196620 BGE196619:BGE196620 BQA196619:BQA196620 BZW196619:BZW196620 CJS196619:CJS196620 CTO196619:CTO196620 DDK196619:DDK196620 DNG196619:DNG196620 DXC196619:DXC196620 EGY196619:EGY196620 EQU196619:EQU196620 FAQ196619:FAQ196620 FKM196619:FKM196620 FUI196619:FUI196620 GEE196619:GEE196620 GOA196619:GOA196620 GXW196619:GXW196620 HHS196619:HHS196620 HRO196619:HRO196620 IBK196619:IBK196620 ILG196619:ILG196620 IVC196619:IVC196620 JEY196619:JEY196620 JOU196619:JOU196620 JYQ196619:JYQ196620 KIM196619:KIM196620 KSI196619:KSI196620 LCE196619:LCE196620 LMA196619:LMA196620 LVW196619:LVW196620 MFS196619:MFS196620 MPO196619:MPO196620 MZK196619:MZK196620 NJG196619:NJG196620 NTC196619:NTC196620 OCY196619:OCY196620 OMU196619:OMU196620 OWQ196619:OWQ196620 PGM196619:PGM196620 PQI196619:PQI196620 QAE196619:QAE196620 QKA196619:QKA196620 QTW196619:QTW196620 RDS196619:RDS196620 RNO196619:RNO196620 RXK196619:RXK196620 SHG196619:SHG196620 SRC196619:SRC196620 TAY196619:TAY196620 TKU196619:TKU196620 TUQ196619:TUQ196620 UEM196619:UEM196620 UOI196619:UOI196620 UYE196619:UYE196620 VIA196619:VIA196620 VRW196619:VRW196620 WBS196619:WBS196620 WLO196619:WLO196620 WVK196619:WVK196620 C262155:C262156 IY262155:IY262156 SU262155:SU262156 ACQ262155:ACQ262156 AMM262155:AMM262156 AWI262155:AWI262156 BGE262155:BGE262156 BQA262155:BQA262156 BZW262155:BZW262156 CJS262155:CJS262156 CTO262155:CTO262156 DDK262155:DDK262156 DNG262155:DNG262156 DXC262155:DXC262156 EGY262155:EGY262156 EQU262155:EQU262156 FAQ262155:FAQ262156 FKM262155:FKM262156 FUI262155:FUI262156 GEE262155:GEE262156 GOA262155:GOA262156 GXW262155:GXW262156 HHS262155:HHS262156 HRO262155:HRO262156 IBK262155:IBK262156 ILG262155:ILG262156 IVC262155:IVC262156 JEY262155:JEY262156 JOU262155:JOU262156 JYQ262155:JYQ262156 KIM262155:KIM262156 KSI262155:KSI262156 LCE262155:LCE262156 LMA262155:LMA262156 LVW262155:LVW262156 MFS262155:MFS262156 MPO262155:MPO262156 MZK262155:MZK262156 NJG262155:NJG262156 NTC262155:NTC262156 OCY262155:OCY262156 OMU262155:OMU262156 OWQ262155:OWQ262156 PGM262155:PGM262156 PQI262155:PQI262156 QAE262155:QAE262156 QKA262155:QKA262156 QTW262155:QTW262156 RDS262155:RDS262156 RNO262155:RNO262156 RXK262155:RXK262156 SHG262155:SHG262156 SRC262155:SRC262156 TAY262155:TAY262156 TKU262155:TKU262156 TUQ262155:TUQ262156 UEM262155:UEM262156 UOI262155:UOI262156 UYE262155:UYE262156 VIA262155:VIA262156 VRW262155:VRW262156 WBS262155:WBS262156 WLO262155:WLO262156 WVK262155:WVK262156 C327691:C327692 IY327691:IY327692 SU327691:SU327692 ACQ327691:ACQ327692 AMM327691:AMM327692 AWI327691:AWI327692 BGE327691:BGE327692 BQA327691:BQA327692 BZW327691:BZW327692 CJS327691:CJS327692 CTO327691:CTO327692 DDK327691:DDK327692 DNG327691:DNG327692 DXC327691:DXC327692 EGY327691:EGY327692 EQU327691:EQU327692 FAQ327691:FAQ327692 FKM327691:FKM327692 FUI327691:FUI327692 GEE327691:GEE327692 GOA327691:GOA327692 GXW327691:GXW327692 HHS327691:HHS327692 HRO327691:HRO327692 IBK327691:IBK327692 ILG327691:ILG327692 IVC327691:IVC327692 JEY327691:JEY327692 JOU327691:JOU327692 JYQ327691:JYQ327692 KIM327691:KIM327692 KSI327691:KSI327692 LCE327691:LCE327692 LMA327691:LMA327692 LVW327691:LVW327692 MFS327691:MFS327692 MPO327691:MPO327692 MZK327691:MZK327692 NJG327691:NJG327692 NTC327691:NTC327692 OCY327691:OCY327692 OMU327691:OMU327692 OWQ327691:OWQ327692 PGM327691:PGM327692 PQI327691:PQI327692 QAE327691:QAE327692 QKA327691:QKA327692 QTW327691:QTW327692 RDS327691:RDS327692 RNO327691:RNO327692 RXK327691:RXK327692 SHG327691:SHG327692 SRC327691:SRC327692 TAY327691:TAY327692 TKU327691:TKU327692 TUQ327691:TUQ327692 UEM327691:UEM327692 UOI327691:UOI327692 UYE327691:UYE327692 VIA327691:VIA327692 VRW327691:VRW327692 WBS327691:WBS327692 WLO327691:WLO327692 WVK327691:WVK327692 C393227:C393228 IY393227:IY393228 SU393227:SU393228 ACQ393227:ACQ393228 AMM393227:AMM393228 AWI393227:AWI393228 BGE393227:BGE393228 BQA393227:BQA393228 BZW393227:BZW393228 CJS393227:CJS393228 CTO393227:CTO393228 DDK393227:DDK393228 DNG393227:DNG393228 DXC393227:DXC393228 EGY393227:EGY393228 EQU393227:EQU393228 FAQ393227:FAQ393228 FKM393227:FKM393228 FUI393227:FUI393228 GEE393227:GEE393228 GOA393227:GOA393228 GXW393227:GXW393228 HHS393227:HHS393228 HRO393227:HRO393228 IBK393227:IBK393228 ILG393227:ILG393228 IVC393227:IVC393228 JEY393227:JEY393228 JOU393227:JOU393228 JYQ393227:JYQ393228 KIM393227:KIM393228 KSI393227:KSI393228 LCE393227:LCE393228 LMA393227:LMA393228 LVW393227:LVW393228 MFS393227:MFS393228 MPO393227:MPO393228 MZK393227:MZK393228 NJG393227:NJG393228 NTC393227:NTC393228 OCY393227:OCY393228 OMU393227:OMU393228 OWQ393227:OWQ393228 PGM393227:PGM393228 PQI393227:PQI393228 QAE393227:QAE393228 QKA393227:QKA393228 QTW393227:QTW393228 RDS393227:RDS393228 RNO393227:RNO393228 RXK393227:RXK393228 SHG393227:SHG393228 SRC393227:SRC393228 TAY393227:TAY393228 TKU393227:TKU393228 TUQ393227:TUQ393228 UEM393227:UEM393228 UOI393227:UOI393228 UYE393227:UYE393228 VIA393227:VIA393228 VRW393227:VRW393228 WBS393227:WBS393228 WLO393227:WLO393228 WVK393227:WVK393228 C458763:C458764 IY458763:IY458764 SU458763:SU458764 ACQ458763:ACQ458764 AMM458763:AMM458764 AWI458763:AWI458764 BGE458763:BGE458764 BQA458763:BQA458764 BZW458763:BZW458764 CJS458763:CJS458764 CTO458763:CTO458764 DDK458763:DDK458764 DNG458763:DNG458764 DXC458763:DXC458764 EGY458763:EGY458764 EQU458763:EQU458764 FAQ458763:FAQ458764 FKM458763:FKM458764 FUI458763:FUI458764 GEE458763:GEE458764 GOA458763:GOA458764 GXW458763:GXW458764 HHS458763:HHS458764 HRO458763:HRO458764 IBK458763:IBK458764 ILG458763:ILG458764 IVC458763:IVC458764 JEY458763:JEY458764 JOU458763:JOU458764 JYQ458763:JYQ458764 KIM458763:KIM458764 KSI458763:KSI458764 LCE458763:LCE458764 LMA458763:LMA458764 LVW458763:LVW458764 MFS458763:MFS458764 MPO458763:MPO458764 MZK458763:MZK458764 NJG458763:NJG458764 NTC458763:NTC458764 OCY458763:OCY458764 OMU458763:OMU458764 OWQ458763:OWQ458764 PGM458763:PGM458764 PQI458763:PQI458764 QAE458763:QAE458764 QKA458763:QKA458764 QTW458763:QTW458764 RDS458763:RDS458764 RNO458763:RNO458764 RXK458763:RXK458764 SHG458763:SHG458764 SRC458763:SRC458764 TAY458763:TAY458764 TKU458763:TKU458764 TUQ458763:TUQ458764 UEM458763:UEM458764 UOI458763:UOI458764 UYE458763:UYE458764 VIA458763:VIA458764 VRW458763:VRW458764 WBS458763:WBS458764 WLO458763:WLO458764 WVK458763:WVK458764 C524299:C524300 IY524299:IY524300 SU524299:SU524300 ACQ524299:ACQ524300 AMM524299:AMM524300 AWI524299:AWI524300 BGE524299:BGE524300 BQA524299:BQA524300 BZW524299:BZW524300 CJS524299:CJS524300 CTO524299:CTO524300 DDK524299:DDK524300 DNG524299:DNG524300 DXC524299:DXC524300 EGY524299:EGY524300 EQU524299:EQU524300 FAQ524299:FAQ524300 FKM524299:FKM524300 FUI524299:FUI524300 GEE524299:GEE524300 GOA524299:GOA524300 GXW524299:GXW524300 HHS524299:HHS524300 HRO524299:HRO524300 IBK524299:IBK524300 ILG524299:ILG524300 IVC524299:IVC524300 JEY524299:JEY524300 JOU524299:JOU524300 JYQ524299:JYQ524300 KIM524299:KIM524300 KSI524299:KSI524300 LCE524299:LCE524300 LMA524299:LMA524300 LVW524299:LVW524300 MFS524299:MFS524300 MPO524299:MPO524300 MZK524299:MZK524300 NJG524299:NJG524300 NTC524299:NTC524300 OCY524299:OCY524300 OMU524299:OMU524300 OWQ524299:OWQ524300 PGM524299:PGM524300 PQI524299:PQI524300 QAE524299:QAE524300 QKA524299:QKA524300 QTW524299:QTW524300 RDS524299:RDS524300 RNO524299:RNO524300 RXK524299:RXK524300 SHG524299:SHG524300 SRC524299:SRC524300 TAY524299:TAY524300 TKU524299:TKU524300 TUQ524299:TUQ524300 UEM524299:UEM524300 UOI524299:UOI524300 UYE524299:UYE524300 VIA524299:VIA524300 VRW524299:VRW524300 WBS524299:WBS524300 WLO524299:WLO524300 WVK524299:WVK524300 C589835:C589836 IY589835:IY589836 SU589835:SU589836 ACQ589835:ACQ589836 AMM589835:AMM589836 AWI589835:AWI589836 BGE589835:BGE589836 BQA589835:BQA589836 BZW589835:BZW589836 CJS589835:CJS589836 CTO589835:CTO589836 DDK589835:DDK589836 DNG589835:DNG589836 DXC589835:DXC589836 EGY589835:EGY589836 EQU589835:EQU589836 FAQ589835:FAQ589836 FKM589835:FKM589836 FUI589835:FUI589836 GEE589835:GEE589836 GOA589835:GOA589836 GXW589835:GXW589836 HHS589835:HHS589836 HRO589835:HRO589836 IBK589835:IBK589836 ILG589835:ILG589836 IVC589835:IVC589836 JEY589835:JEY589836 JOU589835:JOU589836 JYQ589835:JYQ589836 KIM589835:KIM589836 KSI589835:KSI589836 LCE589835:LCE589836 LMA589835:LMA589836 LVW589835:LVW589836 MFS589835:MFS589836 MPO589835:MPO589836 MZK589835:MZK589836 NJG589835:NJG589836 NTC589835:NTC589836 OCY589835:OCY589836 OMU589835:OMU589836 OWQ589835:OWQ589836 PGM589835:PGM589836 PQI589835:PQI589836 QAE589835:QAE589836 QKA589835:QKA589836 QTW589835:QTW589836 RDS589835:RDS589836 RNO589835:RNO589836 RXK589835:RXK589836 SHG589835:SHG589836 SRC589835:SRC589836 TAY589835:TAY589836 TKU589835:TKU589836 TUQ589835:TUQ589836 UEM589835:UEM589836 UOI589835:UOI589836 UYE589835:UYE589836 VIA589835:VIA589836 VRW589835:VRW589836 WBS589835:WBS589836 WLO589835:WLO589836 WVK589835:WVK589836 C655371:C655372 IY655371:IY655372 SU655371:SU655372 ACQ655371:ACQ655372 AMM655371:AMM655372 AWI655371:AWI655372 BGE655371:BGE655372 BQA655371:BQA655372 BZW655371:BZW655372 CJS655371:CJS655372 CTO655371:CTO655372 DDK655371:DDK655372 DNG655371:DNG655372 DXC655371:DXC655372 EGY655371:EGY655372 EQU655371:EQU655372 FAQ655371:FAQ655372 FKM655371:FKM655372 FUI655371:FUI655372 GEE655371:GEE655372 GOA655371:GOA655372 GXW655371:GXW655372 HHS655371:HHS655372 HRO655371:HRO655372 IBK655371:IBK655372 ILG655371:ILG655372 IVC655371:IVC655372 JEY655371:JEY655372 JOU655371:JOU655372 JYQ655371:JYQ655372 KIM655371:KIM655372 KSI655371:KSI655372 LCE655371:LCE655372 LMA655371:LMA655372 LVW655371:LVW655372 MFS655371:MFS655372 MPO655371:MPO655372 MZK655371:MZK655372 NJG655371:NJG655372 NTC655371:NTC655372 OCY655371:OCY655372 OMU655371:OMU655372 OWQ655371:OWQ655372 PGM655371:PGM655372 PQI655371:PQI655372 QAE655371:QAE655372 QKA655371:QKA655372 QTW655371:QTW655372 RDS655371:RDS655372 RNO655371:RNO655372 RXK655371:RXK655372 SHG655371:SHG655372 SRC655371:SRC655372 TAY655371:TAY655372 TKU655371:TKU655372 TUQ655371:TUQ655372 UEM655371:UEM655372 UOI655371:UOI655372 UYE655371:UYE655372 VIA655371:VIA655372 VRW655371:VRW655372 WBS655371:WBS655372 WLO655371:WLO655372 WVK655371:WVK655372 C720907:C720908 IY720907:IY720908 SU720907:SU720908 ACQ720907:ACQ720908 AMM720907:AMM720908 AWI720907:AWI720908 BGE720907:BGE720908 BQA720907:BQA720908 BZW720907:BZW720908 CJS720907:CJS720908 CTO720907:CTO720908 DDK720907:DDK720908 DNG720907:DNG720908 DXC720907:DXC720908 EGY720907:EGY720908 EQU720907:EQU720908 FAQ720907:FAQ720908 FKM720907:FKM720908 FUI720907:FUI720908 GEE720907:GEE720908 GOA720907:GOA720908 GXW720907:GXW720908 HHS720907:HHS720908 HRO720907:HRO720908 IBK720907:IBK720908 ILG720907:ILG720908 IVC720907:IVC720908 JEY720907:JEY720908 JOU720907:JOU720908 JYQ720907:JYQ720908 KIM720907:KIM720908 KSI720907:KSI720908 LCE720907:LCE720908 LMA720907:LMA720908 LVW720907:LVW720908 MFS720907:MFS720908 MPO720907:MPO720908 MZK720907:MZK720908 NJG720907:NJG720908 NTC720907:NTC720908 OCY720907:OCY720908 OMU720907:OMU720908 OWQ720907:OWQ720908 PGM720907:PGM720908 PQI720907:PQI720908 QAE720907:QAE720908 QKA720907:QKA720908 QTW720907:QTW720908 RDS720907:RDS720908 RNO720907:RNO720908 RXK720907:RXK720908 SHG720907:SHG720908 SRC720907:SRC720908 TAY720907:TAY720908 TKU720907:TKU720908 TUQ720907:TUQ720908 UEM720907:UEM720908 UOI720907:UOI720908 UYE720907:UYE720908 VIA720907:VIA720908 VRW720907:VRW720908 WBS720907:WBS720908 WLO720907:WLO720908 WVK720907:WVK720908 C786443:C786444 IY786443:IY786444 SU786443:SU786444 ACQ786443:ACQ786444 AMM786443:AMM786444 AWI786443:AWI786444 BGE786443:BGE786444 BQA786443:BQA786444 BZW786443:BZW786444 CJS786443:CJS786444 CTO786443:CTO786444 DDK786443:DDK786444 DNG786443:DNG786444 DXC786443:DXC786444 EGY786443:EGY786444 EQU786443:EQU786444 FAQ786443:FAQ786444 FKM786443:FKM786444 FUI786443:FUI786444 GEE786443:GEE786444 GOA786443:GOA786444 GXW786443:GXW786444 HHS786443:HHS786444 HRO786443:HRO786444 IBK786443:IBK786444 ILG786443:ILG786444 IVC786443:IVC786444 JEY786443:JEY786444 JOU786443:JOU786444 JYQ786443:JYQ786444 KIM786443:KIM786444 KSI786443:KSI786444 LCE786443:LCE786444 LMA786443:LMA786444 LVW786443:LVW786444 MFS786443:MFS786444 MPO786443:MPO786444 MZK786443:MZK786444 NJG786443:NJG786444 NTC786443:NTC786444 OCY786443:OCY786444 OMU786443:OMU786444 OWQ786443:OWQ786444 PGM786443:PGM786444 PQI786443:PQI786444 QAE786443:QAE786444 QKA786443:QKA786444 QTW786443:QTW786444 RDS786443:RDS786444 RNO786443:RNO786444 RXK786443:RXK786444 SHG786443:SHG786444 SRC786443:SRC786444 TAY786443:TAY786444 TKU786443:TKU786444 TUQ786443:TUQ786444 UEM786443:UEM786444 UOI786443:UOI786444 UYE786443:UYE786444 VIA786443:VIA786444 VRW786443:VRW786444 WBS786443:WBS786444 WLO786443:WLO786444 WVK786443:WVK786444 C851979:C851980 IY851979:IY851980 SU851979:SU851980 ACQ851979:ACQ851980 AMM851979:AMM851980 AWI851979:AWI851980 BGE851979:BGE851980 BQA851979:BQA851980 BZW851979:BZW851980 CJS851979:CJS851980 CTO851979:CTO851980 DDK851979:DDK851980 DNG851979:DNG851980 DXC851979:DXC851980 EGY851979:EGY851980 EQU851979:EQU851980 FAQ851979:FAQ851980 FKM851979:FKM851980 FUI851979:FUI851980 GEE851979:GEE851980 GOA851979:GOA851980 GXW851979:GXW851980 HHS851979:HHS851980 HRO851979:HRO851980 IBK851979:IBK851980 ILG851979:ILG851980 IVC851979:IVC851980 JEY851979:JEY851980 JOU851979:JOU851980 JYQ851979:JYQ851980 KIM851979:KIM851980 KSI851979:KSI851980 LCE851979:LCE851980 LMA851979:LMA851980 LVW851979:LVW851980 MFS851979:MFS851980 MPO851979:MPO851980 MZK851979:MZK851980 NJG851979:NJG851980 NTC851979:NTC851980 OCY851979:OCY851980 OMU851979:OMU851980 OWQ851979:OWQ851980 PGM851979:PGM851980 PQI851979:PQI851980 QAE851979:QAE851980 QKA851979:QKA851980 QTW851979:QTW851980 RDS851979:RDS851980 RNO851979:RNO851980 RXK851979:RXK851980 SHG851979:SHG851980 SRC851979:SRC851980 TAY851979:TAY851980 TKU851979:TKU851980 TUQ851979:TUQ851980 UEM851979:UEM851980 UOI851979:UOI851980 UYE851979:UYE851980 VIA851979:VIA851980 VRW851979:VRW851980 WBS851979:WBS851980 WLO851979:WLO851980 WVK851979:WVK851980 C917515:C917516 IY917515:IY917516 SU917515:SU917516 ACQ917515:ACQ917516 AMM917515:AMM917516 AWI917515:AWI917516 BGE917515:BGE917516 BQA917515:BQA917516 BZW917515:BZW917516 CJS917515:CJS917516 CTO917515:CTO917516 DDK917515:DDK917516 DNG917515:DNG917516 DXC917515:DXC917516 EGY917515:EGY917516 EQU917515:EQU917516 FAQ917515:FAQ917516 FKM917515:FKM917516 FUI917515:FUI917516 GEE917515:GEE917516 GOA917515:GOA917516 GXW917515:GXW917516 HHS917515:HHS917516 HRO917515:HRO917516 IBK917515:IBK917516 ILG917515:ILG917516 IVC917515:IVC917516 JEY917515:JEY917516 JOU917515:JOU917516 JYQ917515:JYQ917516 KIM917515:KIM917516 KSI917515:KSI917516 LCE917515:LCE917516 LMA917515:LMA917516 LVW917515:LVW917516 MFS917515:MFS917516 MPO917515:MPO917516 MZK917515:MZK917516 NJG917515:NJG917516 NTC917515:NTC917516 OCY917515:OCY917516 OMU917515:OMU917516 OWQ917515:OWQ917516 PGM917515:PGM917516 PQI917515:PQI917516 QAE917515:QAE917516 QKA917515:QKA917516 QTW917515:QTW917516 RDS917515:RDS917516 RNO917515:RNO917516 RXK917515:RXK917516 SHG917515:SHG917516 SRC917515:SRC917516 TAY917515:TAY917516 TKU917515:TKU917516 TUQ917515:TUQ917516 UEM917515:UEM917516 UOI917515:UOI917516 UYE917515:UYE917516 VIA917515:VIA917516 VRW917515:VRW917516 WBS917515:WBS917516 WLO917515:WLO917516 WVK917515:WVK917516 C983051:C983052 IY983051:IY983052 SU983051:SU983052 ACQ983051:ACQ983052 AMM983051:AMM983052 AWI983051:AWI983052 BGE983051:BGE983052 BQA983051:BQA983052 BZW983051:BZW983052 CJS983051:CJS983052 CTO983051:CTO983052 DDK983051:DDK983052 DNG983051:DNG983052 DXC983051:DXC983052 EGY983051:EGY983052 EQU983051:EQU983052 FAQ983051:FAQ983052 FKM983051:FKM983052 FUI983051:FUI983052 GEE983051:GEE983052 GOA983051:GOA983052 GXW983051:GXW983052 HHS983051:HHS983052 HRO983051:HRO983052 IBK983051:IBK983052 ILG983051:ILG983052 IVC983051:IVC983052 JEY983051:JEY983052 JOU983051:JOU983052 JYQ983051:JYQ983052 KIM983051:KIM983052 KSI983051:KSI983052 LCE983051:LCE983052 LMA983051:LMA983052 LVW983051:LVW983052 MFS983051:MFS983052 MPO983051:MPO983052 MZK983051:MZK983052 NJG983051:NJG983052 NTC983051:NTC983052 OCY983051:OCY983052 OMU983051:OMU983052 OWQ983051:OWQ983052 PGM983051:PGM983052 PQI983051:PQI983052 QAE983051:QAE983052 QKA983051:QKA983052 QTW983051:QTW983052 RDS983051:RDS983052 RNO983051:RNO983052 RXK983051:RXK983052 SHG983051:SHG983052 SRC983051:SRC983052 TAY983051:TAY983052 TKU983051:TKU983052 TUQ983051:TUQ983052 UEM983051:UEM983052 UOI983051:UOI983052 UYE983051:UYE983052 VIA983051:VIA983052 VRW983051:VRW983052 WBS983051:WBS983052 WLO983051:WLO983052 WVK983051:WVK983052 B30:B31 IX30:IX31 ST30:ST31 ACP30:ACP31 AML30:AML31 AWH30:AWH31 BGD30:BGD31 BPZ30:BPZ31 BZV30:BZV31 CJR30:CJR31 CTN30:CTN31 DDJ30:DDJ31 DNF30:DNF31 DXB30:DXB31 EGX30:EGX31 EQT30:EQT31 FAP30:FAP31 FKL30:FKL31 FUH30:FUH31 GED30:GED31 GNZ30:GNZ31 GXV30:GXV31 HHR30:HHR31 HRN30:HRN31 IBJ30:IBJ31 ILF30:ILF31 IVB30:IVB31 JEX30:JEX31 JOT30:JOT31 JYP30:JYP31 KIL30:KIL31 KSH30:KSH31 LCD30:LCD31 LLZ30:LLZ31 LVV30:LVV31 MFR30:MFR31 MPN30:MPN31 MZJ30:MZJ31 NJF30:NJF31 NTB30:NTB31 OCX30:OCX31 OMT30:OMT31 OWP30:OWP31 PGL30:PGL31 PQH30:PQH31 QAD30:QAD31 QJZ30:QJZ31 QTV30:QTV31 RDR30:RDR31 RNN30:RNN31 RXJ30:RXJ31 SHF30:SHF31 SRB30:SRB31 TAX30:TAX31 TKT30:TKT31 TUP30:TUP31 UEL30:UEL31 UOH30:UOH31 UYD30:UYD31 VHZ30:VHZ31 VRV30:VRV31 WBR30:WBR31 WLN30:WLN31 WVJ30:WVJ31 B65546:B65547 IX65546:IX65547 ST65546:ST65547 ACP65546:ACP65547 AML65546:AML65547 AWH65546:AWH65547 BGD65546:BGD65547 BPZ65546:BPZ65547 BZV65546:BZV65547 CJR65546:CJR65547 CTN65546:CTN65547 DDJ65546:DDJ65547 DNF65546:DNF65547 DXB65546:DXB65547 EGX65546:EGX65547 EQT65546:EQT65547 FAP65546:FAP65547 FKL65546:FKL65547 FUH65546:FUH65547 GED65546:GED65547 GNZ65546:GNZ65547 GXV65546:GXV65547 HHR65546:HHR65547 HRN65546:HRN65547 IBJ65546:IBJ65547 ILF65546:ILF65547 IVB65546:IVB65547 JEX65546:JEX65547 JOT65546:JOT65547 JYP65546:JYP65547 KIL65546:KIL65547 KSH65546:KSH65547 LCD65546:LCD65547 LLZ65546:LLZ65547 LVV65546:LVV65547 MFR65546:MFR65547 MPN65546:MPN65547 MZJ65546:MZJ65547 NJF65546:NJF65547 NTB65546:NTB65547 OCX65546:OCX65547 OMT65546:OMT65547 OWP65546:OWP65547 PGL65546:PGL65547 PQH65546:PQH65547 QAD65546:QAD65547 QJZ65546:QJZ65547 QTV65546:QTV65547 RDR65546:RDR65547 RNN65546:RNN65547 RXJ65546:RXJ65547 SHF65546:SHF65547 SRB65546:SRB65547 TAX65546:TAX65547 TKT65546:TKT65547 TUP65546:TUP65547 UEL65546:UEL65547 UOH65546:UOH65547 UYD65546:UYD65547 VHZ65546:VHZ65547 VRV65546:VRV65547 WBR65546:WBR65547 WLN65546:WLN65547 WVJ65546:WVJ65547 B131082:B131083 IX131082:IX131083 ST131082:ST131083 ACP131082:ACP131083 AML131082:AML131083 AWH131082:AWH131083 BGD131082:BGD131083 BPZ131082:BPZ131083 BZV131082:BZV131083 CJR131082:CJR131083 CTN131082:CTN131083 DDJ131082:DDJ131083 DNF131082:DNF131083 DXB131082:DXB131083 EGX131082:EGX131083 EQT131082:EQT131083 FAP131082:FAP131083 FKL131082:FKL131083 FUH131082:FUH131083 GED131082:GED131083 GNZ131082:GNZ131083 GXV131082:GXV131083 HHR131082:HHR131083 HRN131082:HRN131083 IBJ131082:IBJ131083 ILF131082:ILF131083 IVB131082:IVB131083 JEX131082:JEX131083 JOT131082:JOT131083 JYP131082:JYP131083 KIL131082:KIL131083 KSH131082:KSH131083 LCD131082:LCD131083 LLZ131082:LLZ131083 LVV131082:LVV131083 MFR131082:MFR131083 MPN131082:MPN131083 MZJ131082:MZJ131083 NJF131082:NJF131083 NTB131082:NTB131083 OCX131082:OCX131083 OMT131082:OMT131083 OWP131082:OWP131083 PGL131082:PGL131083 PQH131082:PQH131083 QAD131082:QAD131083 QJZ131082:QJZ131083 QTV131082:QTV131083 RDR131082:RDR131083 RNN131082:RNN131083 RXJ131082:RXJ131083 SHF131082:SHF131083 SRB131082:SRB131083 TAX131082:TAX131083 TKT131082:TKT131083 TUP131082:TUP131083 UEL131082:UEL131083 UOH131082:UOH131083 UYD131082:UYD131083 VHZ131082:VHZ131083 VRV131082:VRV131083 WBR131082:WBR131083 WLN131082:WLN131083 WVJ131082:WVJ131083 B196618:B196619 IX196618:IX196619 ST196618:ST196619 ACP196618:ACP196619 AML196618:AML196619 AWH196618:AWH196619 BGD196618:BGD196619 BPZ196618:BPZ196619 BZV196618:BZV196619 CJR196618:CJR196619 CTN196618:CTN196619 DDJ196618:DDJ196619 DNF196618:DNF196619 DXB196618:DXB196619 EGX196618:EGX196619 EQT196618:EQT196619 FAP196618:FAP196619 FKL196618:FKL196619 FUH196618:FUH196619 GED196618:GED196619 GNZ196618:GNZ196619 GXV196618:GXV196619 HHR196618:HHR196619 HRN196618:HRN196619 IBJ196618:IBJ196619 ILF196618:ILF196619 IVB196618:IVB196619 JEX196618:JEX196619 JOT196618:JOT196619 JYP196618:JYP196619 KIL196618:KIL196619 KSH196618:KSH196619 LCD196618:LCD196619 LLZ196618:LLZ196619 LVV196618:LVV196619 MFR196618:MFR196619 MPN196618:MPN196619 MZJ196618:MZJ196619 NJF196618:NJF196619 NTB196618:NTB196619 OCX196618:OCX196619 OMT196618:OMT196619 OWP196618:OWP196619 PGL196618:PGL196619 PQH196618:PQH196619 QAD196618:QAD196619 QJZ196618:QJZ196619 QTV196618:QTV196619 RDR196618:RDR196619 RNN196618:RNN196619 RXJ196618:RXJ196619 SHF196618:SHF196619 SRB196618:SRB196619 TAX196618:TAX196619 TKT196618:TKT196619 TUP196618:TUP196619 UEL196618:UEL196619 UOH196618:UOH196619 UYD196618:UYD196619 VHZ196618:VHZ196619 VRV196618:VRV196619 WBR196618:WBR196619 WLN196618:WLN196619 WVJ196618:WVJ196619 B262154:B262155 IX262154:IX262155 ST262154:ST262155 ACP262154:ACP262155 AML262154:AML262155 AWH262154:AWH262155 BGD262154:BGD262155 BPZ262154:BPZ262155 BZV262154:BZV262155 CJR262154:CJR262155 CTN262154:CTN262155 DDJ262154:DDJ262155 DNF262154:DNF262155 DXB262154:DXB262155 EGX262154:EGX262155 EQT262154:EQT262155 FAP262154:FAP262155 FKL262154:FKL262155 FUH262154:FUH262155 GED262154:GED262155 GNZ262154:GNZ262155 GXV262154:GXV262155 HHR262154:HHR262155 HRN262154:HRN262155 IBJ262154:IBJ262155 ILF262154:ILF262155 IVB262154:IVB262155 JEX262154:JEX262155 JOT262154:JOT262155 JYP262154:JYP262155 KIL262154:KIL262155 KSH262154:KSH262155 LCD262154:LCD262155 LLZ262154:LLZ262155 LVV262154:LVV262155 MFR262154:MFR262155 MPN262154:MPN262155 MZJ262154:MZJ262155 NJF262154:NJF262155 NTB262154:NTB262155 OCX262154:OCX262155 OMT262154:OMT262155 OWP262154:OWP262155 PGL262154:PGL262155 PQH262154:PQH262155 QAD262154:QAD262155 QJZ262154:QJZ262155 QTV262154:QTV262155 RDR262154:RDR262155 RNN262154:RNN262155 RXJ262154:RXJ262155 SHF262154:SHF262155 SRB262154:SRB262155 TAX262154:TAX262155 TKT262154:TKT262155 TUP262154:TUP262155 UEL262154:UEL262155 UOH262154:UOH262155 UYD262154:UYD262155 VHZ262154:VHZ262155 VRV262154:VRV262155 WBR262154:WBR262155 WLN262154:WLN262155 WVJ262154:WVJ262155 B327690:B327691 IX327690:IX327691 ST327690:ST327691 ACP327690:ACP327691 AML327690:AML327691 AWH327690:AWH327691 BGD327690:BGD327691 BPZ327690:BPZ327691 BZV327690:BZV327691 CJR327690:CJR327691 CTN327690:CTN327691 DDJ327690:DDJ327691 DNF327690:DNF327691 DXB327690:DXB327691 EGX327690:EGX327691 EQT327690:EQT327691 FAP327690:FAP327691 FKL327690:FKL327691 FUH327690:FUH327691 GED327690:GED327691 GNZ327690:GNZ327691 GXV327690:GXV327691 HHR327690:HHR327691 HRN327690:HRN327691 IBJ327690:IBJ327691 ILF327690:ILF327691 IVB327690:IVB327691 JEX327690:JEX327691 JOT327690:JOT327691 JYP327690:JYP327691 KIL327690:KIL327691 KSH327690:KSH327691 LCD327690:LCD327691 LLZ327690:LLZ327691 LVV327690:LVV327691 MFR327690:MFR327691 MPN327690:MPN327691 MZJ327690:MZJ327691 NJF327690:NJF327691 NTB327690:NTB327691 OCX327690:OCX327691 OMT327690:OMT327691 OWP327690:OWP327691 PGL327690:PGL327691 PQH327690:PQH327691 QAD327690:QAD327691 QJZ327690:QJZ327691 QTV327690:QTV327691 RDR327690:RDR327691 RNN327690:RNN327691 RXJ327690:RXJ327691 SHF327690:SHF327691 SRB327690:SRB327691 TAX327690:TAX327691 TKT327690:TKT327691 TUP327690:TUP327691 UEL327690:UEL327691 UOH327690:UOH327691 UYD327690:UYD327691 VHZ327690:VHZ327691 VRV327690:VRV327691 WBR327690:WBR327691 WLN327690:WLN327691 WVJ327690:WVJ327691 B393226:B393227 IX393226:IX393227 ST393226:ST393227 ACP393226:ACP393227 AML393226:AML393227 AWH393226:AWH393227 BGD393226:BGD393227 BPZ393226:BPZ393227 BZV393226:BZV393227 CJR393226:CJR393227 CTN393226:CTN393227 DDJ393226:DDJ393227 DNF393226:DNF393227 DXB393226:DXB393227 EGX393226:EGX393227 EQT393226:EQT393227 FAP393226:FAP393227 FKL393226:FKL393227 FUH393226:FUH393227 GED393226:GED393227 GNZ393226:GNZ393227 GXV393226:GXV393227 HHR393226:HHR393227 HRN393226:HRN393227 IBJ393226:IBJ393227 ILF393226:ILF393227 IVB393226:IVB393227 JEX393226:JEX393227 JOT393226:JOT393227 JYP393226:JYP393227 KIL393226:KIL393227 KSH393226:KSH393227 LCD393226:LCD393227 LLZ393226:LLZ393227 LVV393226:LVV393227 MFR393226:MFR393227 MPN393226:MPN393227 MZJ393226:MZJ393227 NJF393226:NJF393227 NTB393226:NTB393227 OCX393226:OCX393227 OMT393226:OMT393227 OWP393226:OWP393227 PGL393226:PGL393227 PQH393226:PQH393227 QAD393226:QAD393227 QJZ393226:QJZ393227 QTV393226:QTV393227 RDR393226:RDR393227 RNN393226:RNN393227 RXJ393226:RXJ393227 SHF393226:SHF393227 SRB393226:SRB393227 TAX393226:TAX393227 TKT393226:TKT393227 TUP393226:TUP393227 UEL393226:UEL393227 UOH393226:UOH393227 UYD393226:UYD393227 VHZ393226:VHZ393227 VRV393226:VRV393227 WBR393226:WBR393227 WLN393226:WLN393227 WVJ393226:WVJ393227 B458762:B458763 IX458762:IX458763 ST458762:ST458763 ACP458762:ACP458763 AML458762:AML458763 AWH458762:AWH458763 BGD458762:BGD458763 BPZ458762:BPZ458763 BZV458762:BZV458763 CJR458762:CJR458763 CTN458762:CTN458763 DDJ458762:DDJ458763 DNF458762:DNF458763 DXB458762:DXB458763 EGX458762:EGX458763 EQT458762:EQT458763 FAP458762:FAP458763 FKL458762:FKL458763 FUH458762:FUH458763 GED458762:GED458763 GNZ458762:GNZ458763 GXV458762:GXV458763 HHR458762:HHR458763 HRN458762:HRN458763 IBJ458762:IBJ458763 ILF458762:ILF458763 IVB458762:IVB458763 JEX458762:JEX458763 JOT458762:JOT458763 JYP458762:JYP458763 KIL458762:KIL458763 KSH458762:KSH458763 LCD458762:LCD458763 LLZ458762:LLZ458763 LVV458762:LVV458763 MFR458762:MFR458763 MPN458762:MPN458763 MZJ458762:MZJ458763 NJF458762:NJF458763 NTB458762:NTB458763 OCX458762:OCX458763 OMT458762:OMT458763 OWP458762:OWP458763 PGL458762:PGL458763 PQH458762:PQH458763 QAD458762:QAD458763 QJZ458762:QJZ458763 QTV458762:QTV458763 RDR458762:RDR458763 RNN458762:RNN458763 RXJ458762:RXJ458763 SHF458762:SHF458763 SRB458762:SRB458763 TAX458762:TAX458763 TKT458762:TKT458763 TUP458762:TUP458763 UEL458762:UEL458763 UOH458762:UOH458763 UYD458762:UYD458763 VHZ458762:VHZ458763 VRV458762:VRV458763 WBR458762:WBR458763 WLN458762:WLN458763 WVJ458762:WVJ458763 B524298:B524299 IX524298:IX524299 ST524298:ST524299 ACP524298:ACP524299 AML524298:AML524299 AWH524298:AWH524299 BGD524298:BGD524299 BPZ524298:BPZ524299 BZV524298:BZV524299 CJR524298:CJR524299 CTN524298:CTN524299 DDJ524298:DDJ524299 DNF524298:DNF524299 DXB524298:DXB524299 EGX524298:EGX524299 EQT524298:EQT524299 FAP524298:FAP524299 FKL524298:FKL524299 FUH524298:FUH524299 GED524298:GED524299 GNZ524298:GNZ524299 GXV524298:GXV524299 HHR524298:HHR524299 HRN524298:HRN524299 IBJ524298:IBJ524299 ILF524298:ILF524299 IVB524298:IVB524299 JEX524298:JEX524299 JOT524298:JOT524299 JYP524298:JYP524299 KIL524298:KIL524299 KSH524298:KSH524299 LCD524298:LCD524299 LLZ524298:LLZ524299 LVV524298:LVV524299 MFR524298:MFR524299 MPN524298:MPN524299 MZJ524298:MZJ524299 NJF524298:NJF524299 NTB524298:NTB524299 OCX524298:OCX524299 OMT524298:OMT524299 OWP524298:OWP524299 PGL524298:PGL524299 PQH524298:PQH524299 QAD524298:QAD524299 QJZ524298:QJZ524299 QTV524298:QTV524299 RDR524298:RDR524299 RNN524298:RNN524299 RXJ524298:RXJ524299 SHF524298:SHF524299 SRB524298:SRB524299 TAX524298:TAX524299 TKT524298:TKT524299 TUP524298:TUP524299 UEL524298:UEL524299 UOH524298:UOH524299 UYD524298:UYD524299 VHZ524298:VHZ524299 VRV524298:VRV524299 WBR524298:WBR524299 WLN524298:WLN524299 WVJ524298:WVJ524299 B589834:B589835 IX589834:IX589835 ST589834:ST589835 ACP589834:ACP589835 AML589834:AML589835 AWH589834:AWH589835 BGD589834:BGD589835 BPZ589834:BPZ589835 BZV589834:BZV589835 CJR589834:CJR589835 CTN589834:CTN589835 DDJ589834:DDJ589835 DNF589834:DNF589835 DXB589834:DXB589835 EGX589834:EGX589835 EQT589834:EQT589835 FAP589834:FAP589835 FKL589834:FKL589835 FUH589834:FUH589835 GED589834:GED589835 GNZ589834:GNZ589835 GXV589834:GXV589835 HHR589834:HHR589835 HRN589834:HRN589835 IBJ589834:IBJ589835 ILF589834:ILF589835 IVB589834:IVB589835 JEX589834:JEX589835 JOT589834:JOT589835 JYP589834:JYP589835 KIL589834:KIL589835 KSH589834:KSH589835 LCD589834:LCD589835 LLZ589834:LLZ589835 LVV589834:LVV589835 MFR589834:MFR589835 MPN589834:MPN589835 MZJ589834:MZJ589835 NJF589834:NJF589835 NTB589834:NTB589835 OCX589834:OCX589835 OMT589834:OMT589835 OWP589834:OWP589835 PGL589834:PGL589835 PQH589834:PQH589835 QAD589834:QAD589835 QJZ589834:QJZ589835 QTV589834:QTV589835 RDR589834:RDR589835 RNN589834:RNN589835 RXJ589834:RXJ589835 SHF589834:SHF589835 SRB589834:SRB589835 TAX589834:TAX589835 TKT589834:TKT589835 TUP589834:TUP589835 UEL589834:UEL589835 UOH589834:UOH589835 UYD589834:UYD589835 VHZ589834:VHZ589835 VRV589834:VRV589835 WBR589834:WBR589835 WLN589834:WLN589835 WVJ589834:WVJ589835 B655370:B655371 IX655370:IX655371 ST655370:ST655371 ACP655370:ACP655371 AML655370:AML655371 AWH655370:AWH655371 BGD655370:BGD655371 BPZ655370:BPZ655371 BZV655370:BZV655371 CJR655370:CJR655371 CTN655370:CTN655371 DDJ655370:DDJ655371 DNF655370:DNF655371 DXB655370:DXB655371 EGX655370:EGX655371 EQT655370:EQT655371 FAP655370:FAP655371 FKL655370:FKL655371 FUH655370:FUH655371 GED655370:GED655371 GNZ655370:GNZ655371 GXV655370:GXV655371 HHR655370:HHR655371 HRN655370:HRN655371 IBJ655370:IBJ655371 ILF655370:ILF655371 IVB655370:IVB655371 JEX655370:JEX655371 JOT655370:JOT655371 JYP655370:JYP655371 KIL655370:KIL655371 KSH655370:KSH655371 LCD655370:LCD655371 LLZ655370:LLZ655371 LVV655370:LVV655371 MFR655370:MFR655371 MPN655370:MPN655371 MZJ655370:MZJ655371 NJF655370:NJF655371 NTB655370:NTB655371 OCX655370:OCX655371 OMT655370:OMT655371 OWP655370:OWP655371 PGL655370:PGL655371 PQH655370:PQH655371 QAD655370:QAD655371 QJZ655370:QJZ655371 QTV655370:QTV655371 RDR655370:RDR655371 RNN655370:RNN655371 RXJ655370:RXJ655371 SHF655370:SHF655371 SRB655370:SRB655371 TAX655370:TAX655371 TKT655370:TKT655371 TUP655370:TUP655371 UEL655370:UEL655371 UOH655370:UOH655371 UYD655370:UYD655371 VHZ655370:VHZ655371 VRV655370:VRV655371 WBR655370:WBR655371 WLN655370:WLN655371 WVJ655370:WVJ655371 B720906:B720907 IX720906:IX720907 ST720906:ST720907 ACP720906:ACP720907 AML720906:AML720907 AWH720906:AWH720907 BGD720906:BGD720907 BPZ720906:BPZ720907 BZV720906:BZV720907 CJR720906:CJR720907 CTN720906:CTN720907 DDJ720906:DDJ720907 DNF720906:DNF720907 DXB720906:DXB720907 EGX720906:EGX720907 EQT720906:EQT720907 FAP720906:FAP720907 FKL720906:FKL720907 FUH720906:FUH720907 GED720906:GED720907 GNZ720906:GNZ720907 GXV720906:GXV720907 HHR720906:HHR720907 HRN720906:HRN720907 IBJ720906:IBJ720907 ILF720906:ILF720907 IVB720906:IVB720907 JEX720906:JEX720907 JOT720906:JOT720907 JYP720906:JYP720907 KIL720906:KIL720907 KSH720906:KSH720907 LCD720906:LCD720907 LLZ720906:LLZ720907 LVV720906:LVV720907 MFR720906:MFR720907 MPN720906:MPN720907 MZJ720906:MZJ720907 NJF720906:NJF720907 NTB720906:NTB720907 OCX720906:OCX720907 OMT720906:OMT720907 OWP720906:OWP720907 PGL720906:PGL720907 PQH720906:PQH720907 QAD720906:QAD720907 QJZ720906:QJZ720907 QTV720906:QTV720907 RDR720906:RDR720907 RNN720906:RNN720907 RXJ720906:RXJ720907 SHF720906:SHF720907 SRB720906:SRB720907 TAX720906:TAX720907 TKT720906:TKT720907 TUP720906:TUP720907 UEL720906:UEL720907 UOH720906:UOH720907 UYD720906:UYD720907 VHZ720906:VHZ720907 VRV720906:VRV720907 WBR720906:WBR720907 WLN720906:WLN720907 WVJ720906:WVJ720907 B786442:B786443 IX786442:IX786443 ST786442:ST786443 ACP786442:ACP786443 AML786442:AML786443 AWH786442:AWH786443 BGD786442:BGD786443 BPZ786442:BPZ786443 BZV786442:BZV786443 CJR786442:CJR786443 CTN786442:CTN786443 DDJ786442:DDJ786443 DNF786442:DNF786443 DXB786442:DXB786443 EGX786442:EGX786443 EQT786442:EQT786443 FAP786442:FAP786443 FKL786442:FKL786443 FUH786442:FUH786443 GED786442:GED786443 GNZ786442:GNZ786443 GXV786442:GXV786443 HHR786442:HHR786443 HRN786442:HRN786443 IBJ786442:IBJ786443 ILF786442:ILF786443 IVB786442:IVB786443 JEX786442:JEX786443 JOT786442:JOT786443 JYP786442:JYP786443 KIL786442:KIL786443 KSH786442:KSH786443 LCD786442:LCD786443 LLZ786442:LLZ786443 LVV786442:LVV786443 MFR786442:MFR786443 MPN786442:MPN786443 MZJ786442:MZJ786443 NJF786442:NJF786443 NTB786442:NTB786443 OCX786442:OCX786443 OMT786442:OMT786443 OWP786442:OWP786443 PGL786442:PGL786443 PQH786442:PQH786443 QAD786442:QAD786443 QJZ786442:QJZ786443 QTV786442:QTV786443 RDR786442:RDR786443 RNN786442:RNN786443 RXJ786442:RXJ786443 SHF786442:SHF786443 SRB786442:SRB786443 TAX786442:TAX786443 TKT786442:TKT786443 TUP786442:TUP786443 UEL786442:UEL786443 UOH786442:UOH786443 UYD786442:UYD786443 VHZ786442:VHZ786443 VRV786442:VRV786443 WBR786442:WBR786443 WLN786442:WLN786443 WVJ786442:WVJ786443 B851978:B851979 IX851978:IX851979 ST851978:ST851979 ACP851978:ACP851979 AML851978:AML851979 AWH851978:AWH851979 BGD851978:BGD851979 BPZ851978:BPZ851979 BZV851978:BZV851979 CJR851978:CJR851979 CTN851978:CTN851979 DDJ851978:DDJ851979 DNF851978:DNF851979 DXB851978:DXB851979 EGX851978:EGX851979 EQT851978:EQT851979 FAP851978:FAP851979 FKL851978:FKL851979 FUH851978:FUH851979 GED851978:GED851979 GNZ851978:GNZ851979 GXV851978:GXV851979 HHR851978:HHR851979 HRN851978:HRN851979 IBJ851978:IBJ851979 ILF851978:ILF851979 IVB851978:IVB851979 JEX851978:JEX851979 JOT851978:JOT851979 JYP851978:JYP851979 KIL851978:KIL851979 KSH851978:KSH851979 LCD851978:LCD851979 LLZ851978:LLZ851979 LVV851978:LVV851979 MFR851978:MFR851979 MPN851978:MPN851979 MZJ851978:MZJ851979 NJF851978:NJF851979 NTB851978:NTB851979 OCX851978:OCX851979 OMT851978:OMT851979 OWP851978:OWP851979 PGL851978:PGL851979 PQH851978:PQH851979 QAD851978:QAD851979 QJZ851978:QJZ851979 QTV851978:QTV851979 RDR851978:RDR851979 RNN851978:RNN851979 RXJ851978:RXJ851979 SHF851978:SHF851979 SRB851978:SRB851979 TAX851978:TAX851979 TKT851978:TKT851979 TUP851978:TUP851979 UEL851978:UEL851979 UOH851978:UOH851979 UYD851978:UYD851979 VHZ851978:VHZ851979 VRV851978:VRV851979 WBR851978:WBR851979 WLN851978:WLN851979 WVJ851978:WVJ851979 B917514:B917515 IX917514:IX917515 ST917514:ST917515 ACP917514:ACP917515 AML917514:AML917515 AWH917514:AWH917515 BGD917514:BGD917515 BPZ917514:BPZ917515 BZV917514:BZV917515 CJR917514:CJR917515 CTN917514:CTN917515 DDJ917514:DDJ917515 DNF917514:DNF917515 DXB917514:DXB917515 EGX917514:EGX917515 EQT917514:EQT917515 FAP917514:FAP917515 FKL917514:FKL917515 FUH917514:FUH917515 GED917514:GED917515 GNZ917514:GNZ917515 GXV917514:GXV917515 HHR917514:HHR917515 HRN917514:HRN917515 IBJ917514:IBJ917515 ILF917514:ILF917515 IVB917514:IVB917515 JEX917514:JEX917515 JOT917514:JOT917515 JYP917514:JYP917515 KIL917514:KIL917515 KSH917514:KSH917515 LCD917514:LCD917515 LLZ917514:LLZ917515 LVV917514:LVV917515 MFR917514:MFR917515 MPN917514:MPN917515 MZJ917514:MZJ917515 NJF917514:NJF917515 NTB917514:NTB917515 OCX917514:OCX917515 OMT917514:OMT917515 OWP917514:OWP917515 PGL917514:PGL917515 PQH917514:PQH917515 QAD917514:QAD917515 QJZ917514:QJZ917515 QTV917514:QTV917515 RDR917514:RDR917515 RNN917514:RNN917515 RXJ917514:RXJ917515 SHF917514:SHF917515 SRB917514:SRB917515 TAX917514:TAX917515 TKT917514:TKT917515 TUP917514:TUP917515 UEL917514:UEL917515 UOH917514:UOH917515 UYD917514:UYD917515 VHZ917514:VHZ917515 VRV917514:VRV917515 WBR917514:WBR917515 WLN917514:WLN917515 WVJ917514:WVJ917515 B983050:B983051 IX983050:IX983051 ST983050:ST983051 ACP983050:ACP983051 AML983050:AML983051 AWH983050:AWH983051 BGD983050:BGD983051 BPZ983050:BPZ983051 BZV983050:BZV983051 CJR983050:CJR983051 CTN983050:CTN983051 DDJ983050:DDJ983051 DNF983050:DNF983051 DXB983050:DXB983051 EGX983050:EGX983051 EQT983050:EQT983051 FAP983050:FAP983051 FKL983050:FKL983051 FUH983050:FUH983051 GED983050:GED983051 GNZ983050:GNZ983051 GXV983050:GXV983051 HHR983050:HHR983051 HRN983050:HRN983051 IBJ983050:IBJ983051 ILF983050:ILF983051 IVB983050:IVB983051 JEX983050:JEX983051 JOT983050:JOT983051 JYP983050:JYP983051 KIL983050:KIL983051 KSH983050:KSH983051 LCD983050:LCD983051 LLZ983050:LLZ983051 LVV983050:LVV983051 MFR983050:MFR983051 MPN983050:MPN983051 MZJ983050:MZJ983051 NJF983050:NJF983051 NTB983050:NTB983051 OCX983050:OCX983051 OMT983050:OMT983051 OWP983050:OWP983051 PGL983050:PGL983051 PQH983050:PQH983051 QAD983050:QAD983051 QJZ983050:QJZ983051 QTV983050:QTV983051 RDR983050:RDR983051 RNN983050:RNN983051 RXJ983050:RXJ983051 SHF983050:SHF983051 SRB983050:SRB983051 TAX983050:TAX983051 TKT983050:TKT983051 TUP983050:TUP983051 UEL983050:UEL983051 UOH983050:UOH983051 UYD983050:UYD983051 VHZ983050:VHZ983051 VRV983050:VRV983051 WBR983050:WBR983051 WLN983050:WLN983051 WVJ983050:WVJ983051" xr:uid="{131E9D0B-4308-4E72-9E9D-55F4A84B9BB5}">
      <formula1>$E$30:$E$31</formula1>
    </dataValidation>
    <dataValidation type="list" allowBlank="1" showInputMessage="1" showErrorMessage="1" sqref="B37 B43" xr:uid="{3D499EE6-B364-44E7-BFBA-D327A7A69FB2}">
      <formula1>"Oui,Non"</formula1>
    </dataValidation>
    <dataValidation type="list" allowBlank="1" showInputMessage="1" showErrorMessage="1" sqref="B38" xr:uid="{4BBB8D24-2703-49BE-B008-4EFD4B1C96A2}">
      <formula1>$F$37:$F$47</formula1>
    </dataValidation>
    <dataValidation type="list" allowBlank="1" showInputMessage="1" showErrorMessage="1" sqref="B46" xr:uid="{3A2F4CD1-253A-4B03-81B7-BD75C71C71F9}">
      <formula1>"1,2,3,4,5,6,7,8,9"</formula1>
    </dataValidation>
  </dataValidations>
  <printOptions gridLines="1"/>
  <pageMargins left="0.7" right="0.7" top="0.75" bottom="0.75" header="0.3" footer="0.3"/>
  <pageSetup paperSize="9" scale="69" orientation="portrait" r:id="rId1"/>
  <ignoredErrors>
    <ignoredError sqref="B61" unlockedFormula="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DB3485-A88A-4911-8709-B0DB4C2A0350}">
  <dimension ref="A1:G18"/>
  <sheetViews>
    <sheetView view="pageBreakPreview" zoomScaleNormal="100" zoomScaleSheetLayoutView="100" workbookViewId="0">
      <selection sqref="A1:D1"/>
    </sheetView>
  </sheetViews>
  <sheetFormatPr baseColWidth="10" defaultRowHeight="15" x14ac:dyDescent="0.25"/>
  <cols>
    <col min="1" max="1" width="51.28515625" bestFit="1" customWidth="1"/>
    <col min="2" max="2" width="12.85546875" bestFit="1" customWidth="1"/>
    <col min="3" max="3" width="8.28515625" customWidth="1"/>
    <col min="4" max="4" width="24" customWidth="1"/>
  </cols>
  <sheetData>
    <row r="1" spans="1:7" ht="21" x14ac:dyDescent="0.35">
      <c r="A1" s="221" t="s">
        <v>180</v>
      </c>
      <c r="B1" s="221"/>
      <c r="C1" s="221"/>
      <c r="D1" s="221"/>
    </row>
    <row r="2" spans="1:7" ht="15.75" thickBot="1" x14ac:dyDescent="0.3"/>
    <row r="3" spans="1:7" ht="15.75" thickBot="1" x14ac:dyDescent="0.3">
      <c r="A3" s="85" t="s">
        <v>105</v>
      </c>
      <c r="B3" s="111" t="e">
        <f>ROUND(PSU!B11,2)</f>
        <v>#VALUE!</v>
      </c>
    </row>
    <row r="4" spans="1:7" ht="15.75" thickBot="1" x14ac:dyDescent="0.3"/>
    <row r="5" spans="1:7" s="1" customFormat="1" ht="15.75" thickBot="1" x14ac:dyDescent="0.3">
      <c r="A5" s="22" t="s">
        <v>170</v>
      </c>
      <c r="B5" s="23">
        <f>ROUND('Heures de préparation'!B20,2)</f>
        <v>0</v>
      </c>
      <c r="C5" s="42"/>
      <c r="G5" s="45"/>
    </row>
    <row r="6" spans="1:7" s="1" customFormat="1" ht="15.75" thickBot="1" x14ac:dyDescent="0.3">
      <c r="A6" s="21"/>
      <c r="B6" s="17"/>
    </row>
    <row r="7" spans="1:7" s="1" customFormat="1" ht="30.75" thickBot="1" x14ac:dyDescent="0.3">
      <c r="A7" s="22" t="s">
        <v>67</v>
      </c>
      <c r="B7" s="23" t="e">
        <f>ROUND('Bonus Inclusion Handicap'!C24,2)</f>
        <v>#VALUE!</v>
      </c>
      <c r="D7" s="169" t="s">
        <v>167</v>
      </c>
    </row>
    <row r="8" spans="1:7" s="1" customFormat="1" ht="15.75" thickBot="1" x14ac:dyDescent="0.3">
      <c r="B8" s="17"/>
      <c r="D8" s="171" t="e">
        <f>SUM(B3+B5+B7+B9+B11+B13)</f>
        <v>#VALUE!</v>
      </c>
    </row>
    <row r="9" spans="1:7" s="1" customFormat="1" ht="15.75" thickBot="1" x14ac:dyDescent="0.3">
      <c r="A9" s="22" t="s">
        <v>66</v>
      </c>
      <c r="B9" s="23" t="e">
        <f>ROUND('Bonus Mixité Sociale'!D19,2)</f>
        <v>#DIV/0!</v>
      </c>
    </row>
    <row r="10" spans="1:7" s="1" customFormat="1" ht="15.75" thickBot="1" x14ac:dyDescent="0.3">
      <c r="B10" s="17"/>
    </row>
    <row r="11" spans="1:7" s="1" customFormat="1" ht="15.75" thickBot="1" x14ac:dyDescent="0.3">
      <c r="A11" s="22" t="s">
        <v>69</v>
      </c>
      <c r="B11" s="88" t="e">
        <f>ROUND('Journées Pédagogiques'!B22,2)</f>
        <v>#VALUE!</v>
      </c>
    </row>
    <row r="12" spans="1:7" s="1" customFormat="1" ht="15.75" thickBot="1" x14ac:dyDescent="0.3">
      <c r="A12" s="21"/>
      <c r="B12" s="17"/>
    </row>
    <row r="13" spans="1:7" s="1" customFormat="1" ht="15.75" thickBot="1" x14ac:dyDescent="0.3">
      <c r="A13" s="22" t="s">
        <v>106</v>
      </c>
      <c r="B13" s="23">
        <f>ROUND('Bonus Attractivité'!B12,2)</f>
        <v>0</v>
      </c>
    </row>
    <row r="14" spans="1:7" s="1" customFormat="1" ht="15.75" thickBot="1" x14ac:dyDescent="0.3">
      <c r="B14" s="17"/>
      <c r="D14" s="220" t="s">
        <v>168</v>
      </c>
    </row>
    <row r="15" spans="1:7" s="1" customFormat="1" ht="15.75" thickBot="1" x14ac:dyDescent="0.3">
      <c r="A15" s="22" t="s">
        <v>182</v>
      </c>
      <c r="B15" s="170" t="e">
        <f>ROUND('Bonus Territoire CTG'!B48,2)</f>
        <v>#VALUE!</v>
      </c>
      <c r="D15" s="220"/>
    </row>
    <row r="16" spans="1:7" s="1" customFormat="1" ht="15.75" thickBot="1" x14ac:dyDescent="0.3">
      <c r="B16" s="8"/>
      <c r="D16" s="220"/>
    </row>
    <row r="17" spans="1:4" s="1" customFormat="1" ht="32.25" customHeight="1" thickBot="1" x14ac:dyDescent="0.3">
      <c r="A17" s="24" t="s">
        <v>107</v>
      </c>
      <c r="B17" s="25" t="e">
        <f>B3+B5+B11+B9+B7+B13+B15</f>
        <v>#VALUE!</v>
      </c>
    </row>
    <row r="18" spans="1:4" s="1" customFormat="1" ht="31.5" customHeight="1" x14ac:dyDescent="0.25">
      <c r="A18" s="222" t="s">
        <v>169</v>
      </c>
      <c r="B18" s="222"/>
      <c r="C18" s="222"/>
      <c r="D18" s="222"/>
    </row>
  </sheetData>
  <sheetProtection algorithmName="SHA-512" hashValue="KQto7ANqWAtDv94Pu8jG0HOxHcdkFkVx7BKLMgAxB6iSqSQGMKNDGBtgU18MNKUajWiV3l6NFTameNSnL6a8yw==" saltValue="dSy+SDBenE5hzNSapMSpkg==" spinCount="100000" sheet="1" selectLockedCells="1"/>
  <mergeCells count="3">
    <mergeCell ref="D14:D16"/>
    <mergeCell ref="A1:D1"/>
    <mergeCell ref="A18:D18"/>
  </mergeCells>
  <pageMargins left="0.7" right="0.7" top="0.75" bottom="0.75" header="0.3" footer="0.3"/>
  <pageSetup paperSize="9" scale="88" orientation="portrait" verticalDpi="0" r:id="rId1"/>
  <ignoredErrors>
    <ignoredError sqref="B9 B3" evalError="1"/>
  </ignoredError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CBED41-7AEE-4237-888E-F1B2659F2968}">
  <sheetPr>
    <pageSetUpPr fitToPage="1"/>
  </sheetPr>
  <dimension ref="A1:AC209"/>
  <sheetViews>
    <sheetView view="pageBreakPreview" zoomScaleNormal="100" zoomScaleSheetLayoutView="100" workbookViewId="0">
      <selection sqref="A1:B1"/>
    </sheetView>
  </sheetViews>
  <sheetFormatPr baseColWidth="10" defaultRowHeight="15" x14ac:dyDescent="0.25"/>
  <cols>
    <col min="1" max="1" width="60" style="43" customWidth="1"/>
    <col min="2" max="2" width="26.140625" style="43" customWidth="1"/>
    <col min="3" max="3" width="16.28515625" style="43" customWidth="1"/>
    <col min="4" max="4" width="45" style="43" customWidth="1"/>
    <col min="5" max="5" width="19.140625" style="43" customWidth="1"/>
    <col min="6" max="6" width="19.42578125" style="43" bestFit="1" customWidth="1"/>
    <col min="7" max="7" width="24.28515625" style="43" customWidth="1"/>
    <col min="8" max="8" width="11.42578125" style="43" customWidth="1"/>
    <col min="9" max="9" width="21.28515625" style="43" customWidth="1"/>
    <col min="10" max="10" width="11.42578125" style="43"/>
    <col min="11" max="29" width="11.42578125" style="1"/>
    <col min="30" max="256" width="11.42578125" style="43"/>
    <col min="257" max="257" width="60" style="43" customWidth="1"/>
    <col min="258" max="258" width="26.140625" style="43" customWidth="1"/>
    <col min="259" max="259" width="16.28515625" style="43" customWidth="1"/>
    <col min="260" max="260" width="11.42578125" style="43"/>
    <col min="261" max="261" width="19.140625" style="43" customWidth="1"/>
    <col min="262" max="262" width="15" style="43" customWidth="1"/>
    <col min="263" max="263" width="24.28515625" style="43" customWidth="1"/>
    <col min="264" max="512" width="11.42578125" style="43"/>
    <col min="513" max="513" width="60" style="43" customWidth="1"/>
    <col min="514" max="514" width="26.140625" style="43" customWidth="1"/>
    <col min="515" max="515" width="16.28515625" style="43" customWidth="1"/>
    <col min="516" max="516" width="11.42578125" style="43"/>
    <col min="517" max="517" width="19.140625" style="43" customWidth="1"/>
    <col min="518" max="518" width="15" style="43" customWidth="1"/>
    <col min="519" max="519" width="24.28515625" style="43" customWidth="1"/>
    <col min="520" max="768" width="11.42578125" style="43"/>
    <col min="769" max="769" width="60" style="43" customWidth="1"/>
    <col min="770" max="770" width="26.140625" style="43" customWidth="1"/>
    <col min="771" max="771" width="16.28515625" style="43" customWidth="1"/>
    <col min="772" max="772" width="11.42578125" style="43"/>
    <col min="773" max="773" width="19.140625" style="43" customWidth="1"/>
    <col min="774" max="774" width="15" style="43" customWidth="1"/>
    <col min="775" max="775" width="24.28515625" style="43" customWidth="1"/>
    <col min="776" max="1024" width="11.42578125" style="43"/>
    <col min="1025" max="1025" width="60" style="43" customWidth="1"/>
    <col min="1026" max="1026" width="26.140625" style="43" customWidth="1"/>
    <col min="1027" max="1027" width="16.28515625" style="43" customWidth="1"/>
    <col min="1028" max="1028" width="11.42578125" style="43"/>
    <col min="1029" max="1029" width="19.140625" style="43" customWidth="1"/>
    <col min="1030" max="1030" width="15" style="43" customWidth="1"/>
    <col min="1031" max="1031" width="24.28515625" style="43" customWidth="1"/>
    <col min="1032" max="1280" width="11.42578125" style="43"/>
    <col min="1281" max="1281" width="60" style="43" customWidth="1"/>
    <col min="1282" max="1282" width="26.140625" style="43" customWidth="1"/>
    <col min="1283" max="1283" width="16.28515625" style="43" customWidth="1"/>
    <col min="1284" max="1284" width="11.42578125" style="43"/>
    <col min="1285" max="1285" width="19.140625" style="43" customWidth="1"/>
    <col min="1286" max="1286" width="15" style="43" customWidth="1"/>
    <col min="1287" max="1287" width="24.28515625" style="43" customWidth="1"/>
    <col min="1288" max="1536" width="11.42578125" style="43"/>
    <col min="1537" max="1537" width="60" style="43" customWidth="1"/>
    <col min="1538" max="1538" width="26.140625" style="43" customWidth="1"/>
    <col min="1539" max="1539" width="16.28515625" style="43" customWidth="1"/>
    <col min="1540" max="1540" width="11.42578125" style="43"/>
    <col min="1541" max="1541" width="19.140625" style="43" customWidth="1"/>
    <col min="1542" max="1542" width="15" style="43" customWidth="1"/>
    <col min="1543" max="1543" width="24.28515625" style="43" customWidth="1"/>
    <col min="1544" max="1792" width="11.42578125" style="43"/>
    <col min="1793" max="1793" width="60" style="43" customWidth="1"/>
    <col min="1794" max="1794" width="26.140625" style="43" customWidth="1"/>
    <col min="1795" max="1795" width="16.28515625" style="43" customWidth="1"/>
    <col min="1796" max="1796" width="11.42578125" style="43"/>
    <col min="1797" max="1797" width="19.140625" style="43" customWidth="1"/>
    <col min="1798" max="1798" width="15" style="43" customWidth="1"/>
    <col min="1799" max="1799" width="24.28515625" style="43" customWidth="1"/>
    <col min="1800" max="2048" width="11.42578125" style="43"/>
    <col min="2049" max="2049" width="60" style="43" customWidth="1"/>
    <col min="2050" max="2050" width="26.140625" style="43" customWidth="1"/>
    <col min="2051" max="2051" width="16.28515625" style="43" customWidth="1"/>
    <col min="2052" max="2052" width="11.42578125" style="43"/>
    <col min="2053" max="2053" width="19.140625" style="43" customWidth="1"/>
    <col min="2054" max="2054" width="15" style="43" customWidth="1"/>
    <col min="2055" max="2055" width="24.28515625" style="43" customWidth="1"/>
    <col min="2056" max="2304" width="11.42578125" style="43"/>
    <col min="2305" max="2305" width="60" style="43" customWidth="1"/>
    <col min="2306" max="2306" width="26.140625" style="43" customWidth="1"/>
    <col min="2307" max="2307" width="16.28515625" style="43" customWidth="1"/>
    <col min="2308" max="2308" width="11.42578125" style="43"/>
    <col min="2309" max="2309" width="19.140625" style="43" customWidth="1"/>
    <col min="2310" max="2310" width="15" style="43" customWidth="1"/>
    <col min="2311" max="2311" width="24.28515625" style="43" customWidth="1"/>
    <col min="2312" max="2560" width="11.42578125" style="43"/>
    <col min="2561" max="2561" width="60" style="43" customWidth="1"/>
    <col min="2562" max="2562" width="26.140625" style="43" customWidth="1"/>
    <col min="2563" max="2563" width="16.28515625" style="43" customWidth="1"/>
    <col min="2564" max="2564" width="11.42578125" style="43"/>
    <col min="2565" max="2565" width="19.140625" style="43" customWidth="1"/>
    <col min="2566" max="2566" width="15" style="43" customWidth="1"/>
    <col min="2567" max="2567" width="24.28515625" style="43" customWidth="1"/>
    <col min="2568" max="2816" width="11.42578125" style="43"/>
    <col min="2817" max="2817" width="60" style="43" customWidth="1"/>
    <col min="2818" max="2818" width="26.140625" style="43" customWidth="1"/>
    <col min="2819" max="2819" width="16.28515625" style="43" customWidth="1"/>
    <col min="2820" max="2820" width="11.42578125" style="43"/>
    <col min="2821" max="2821" width="19.140625" style="43" customWidth="1"/>
    <col min="2822" max="2822" width="15" style="43" customWidth="1"/>
    <col min="2823" max="2823" width="24.28515625" style="43" customWidth="1"/>
    <col min="2824" max="3072" width="11.42578125" style="43"/>
    <col min="3073" max="3073" width="60" style="43" customWidth="1"/>
    <col min="3074" max="3074" width="26.140625" style="43" customWidth="1"/>
    <col min="3075" max="3075" width="16.28515625" style="43" customWidth="1"/>
    <col min="3076" max="3076" width="11.42578125" style="43"/>
    <col min="3077" max="3077" width="19.140625" style="43" customWidth="1"/>
    <col min="3078" max="3078" width="15" style="43" customWidth="1"/>
    <col min="3079" max="3079" width="24.28515625" style="43" customWidth="1"/>
    <col min="3080" max="3328" width="11.42578125" style="43"/>
    <col min="3329" max="3329" width="60" style="43" customWidth="1"/>
    <col min="3330" max="3330" width="26.140625" style="43" customWidth="1"/>
    <col min="3331" max="3331" width="16.28515625" style="43" customWidth="1"/>
    <col min="3332" max="3332" width="11.42578125" style="43"/>
    <col min="3333" max="3333" width="19.140625" style="43" customWidth="1"/>
    <col min="3334" max="3334" width="15" style="43" customWidth="1"/>
    <col min="3335" max="3335" width="24.28515625" style="43" customWidth="1"/>
    <col min="3336" max="3584" width="11.42578125" style="43"/>
    <col min="3585" max="3585" width="60" style="43" customWidth="1"/>
    <col min="3586" max="3586" width="26.140625" style="43" customWidth="1"/>
    <col min="3587" max="3587" width="16.28515625" style="43" customWidth="1"/>
    <col min="3588" max="3588" width="11.42578125" style="43"/>
    <col min="3589" max="3589" width="19.140625" style="43" customWidth="1"/>
    <col min="3590" max="3590" width="15" style="43" customWidth="1"/>
    <col min="3591" max="3591" width="24.28515625" style="43" customWidth="1"/>
    <col min="3592" max="3840" width="11.42578125" style="43"/>
    <col min="3841" max="3841" width="60" style="43" customWidth="1"/>
    <col min="3842" max="3842" width="26.140625" style="43" customWidth="1"/>
    <col min="3843" max="3843" width="16.28515625" style="43" customWidth="1"/>
    <col min="3844" max="3844" width="11.42578125" style="43"/>
    <col min="3845" max="3845" width="19.140625" style="43" customWidth="1"/>
    <col min="3846" max="3846" width="15" style="43" customWidth="1"/>
    <col min="3847" max="3847" width="24.28515625" style="43" customWidth="1"/>
    <col min="3848" max="4096" width="11.42578125" style="43"/>
    <col min="4097" max="4097" width="60" style="43" customWidth="1"/>
    <col min="4098" max="4098" width="26.140625" style="43" customWidth="1"/>
    <col min="4099" max="4099" width="16.28515625" style="43" customWidth="1"/>
    <col min="4100" max="4100" width="11.42578125" style="43"/>
    <col min="4101" max="4101" width="19.140625" style="43" customWidth="1"/>
    <col min="4102" max="4102" width="15" style="43" customWidth="1"/>
    <col min="4103" max="4103" width="24.28515625" style="43" customWidth="1"/>
    <col min="4104" max="4352" width="11.42578125" style="43"/>
    <col min="4353" max="4353" width="60" style="43" customWidth="1"/>
    <col min="4354" max="4354" width="26.140625" style="43" customWidth="1"/>
    <col min="4355" max="4355" width="16.28515625" style="43" customWidth="1"/>
    <col min="4356" max="4356" width="11.42578125" style="43"/>
    <col min="4357" max="4357" width="19.140625" style="43" customWidth="1"/>
    <col min="4358" max="4358" width="15" style="43" customWidth="1"/>
    <col min="4359" max="4359" width="24.28515625" style="43" customWidth="1"/>
    <col min="4360" max="4608" width="11.42578125" style="43"/>
    <col min="4609" max="4609" width="60" style="43" customWidth="1"/>
    <col min="4610" max="4610" width="26.140625" style="43" customWidth="1"/>
    <col min="4611" max="4611" width="16.28515625" style="43" customWidth="1"/>
    <col min="4612" max="4612" width="11.42578125" style="43"/>
    <col min="4613" max="4613" width="19.140625" style="43" customWidth="1"/>
    <col min="4614" max="4614" width="15" style="43" customWidth="1"/>
    <col min="4615" max="4615" width="24.28515625" style="43" customWidth="1"/>
    <col min="4616" max="4864" width="11.42578125" style="43"/>
    <col min="4865" max="4865" width="60" style="43" customWidth="1"/>
    <col min="4866" max="4866" width="26.140625" style="43" customWidth="1"/>
    <col min="4867" max="4867" width="16.28515625" style="43" customWidth="1"/>
    <col min="4868" max="4868" width="11.42578125" style="43"/>
    <col min="4869" max="4869" width="19.140625" style="43" customWidth="1"/>
    <col min="4870" max="4870" width="15" style="43" customWidth="1"/>
    <col min="4871" max="4871" width="24.28515625" style="43" customWidth="1"/>
    <col min="4872" max="5120" width="11.42578125" style="43"/>
    <col min="5121" max="5121" width="60" style="43" customWidth="1"/>
    <col min="5122" max="5122" width="26.140625" style="43" customWidth="1"/>
    <col min="5123" max="5123" width="16.28515625" style="43" customWidth="1"/>
    <col min="5124" max="5124" width="11.42578125" style="43"/>
    <col min="5125" max="5125" width="19.140625" style="43" customWidth="1"/>
    <col min="5126" max="5126" width="15" style="43" customWidth="1"/>
    <col min="5127" max="5127" width="24.28515625" style="43" customWidth="1"/>
    <col min="5128" max="5376" width="11.42578125" style="43"/>
    <col min="5377" max="5377" width="60" style="43" customWidth="1"/>
    <col min="5378" max="5378" width="26.140625" style="43" customWidth="1"/>
    <col min="5379" max="5379" width="16.28515625" style="43" customWidth="1"/>
    <col min="5380" max="5380" width="11.42578125" style="43"/>
    <col min="5381" max="5381" width="19.140625" style="43" customWidth="1"/>
    <col min="5382" max="5382" width="15" style="43" customWidth="1"/>
    <col min="5383" max="5383" width="24.28515625" style="43" customWidth="1"/>
    <col min="5384" max="5632" width="11.42578125" style="43"/>
    <col min="5633" max="5633" width="60" style="43" customWidth="1"/>
    <col min="5634" max="5634" width="26.140625" style="43" customWidth="1"/>
    <col min="5635" max="5635" width="16.28515625" style="43" customWidth="1"/>
    <col min="5636" max="5636" width="11.42578125" style="43"/>
    <col min="5637" max="5637" width="19.140625" style="43" customWidth="1"/>
    <col min="5638" max="5638" width="15" style="43" customWidth="1"/>
    <col min="5639" max="5639" width="24.28515625" style="43" customWidth="1"/>
    <col min="5640" max="5888" width="11.42578125" style="43"/>
    <col min="5889" max="5889" width="60" style="43" customWidth="1"/>
    <col min="5890" max="5890" width="26.140625" style="43" customWidth="1"/>
    <col min="5891" max="5891" width="16.28515625" style="43" customWidth="1"/>
    <col min="5892" max="5892" width="11.42578125" style="43"/>
    <col min="5893" max="5893" width="19.140625" style="43" customWidth="1"/>
    <col min="5894" max="5894" width="15" style="43" customWidth="1"/>
    <col min="5895" max="5895" width="24.28515625" style="43" customWidth="1"/>
    <col min="5896" max="6144" width="11.42578125" style="43"/>
    <col min="6145" max="6145" width="60" style="43" customWidth="1"/>
    <col min="6146" max="6146" width="26.140625" style="43" customWidth="1"/>
    <col min="6147" max="6147" width="16.28515625" style="43" customWidth="1"/>
    <col min="6148" max="6148" width="11.42578125" style="43"/>
    <col min="6149" max="6149" width="19.140625" style="43" customWidth="1"/>
    <col min="6150" max="6150" width="15" style="43" customWidth="1"/>
    <col min="6151" max="6151" width="24.28515625" style="43" customWidth="1"/>
    <col min="6152" max="6400" width="11.42578125" style="43"/>
    <col min="6401" max="6401" width="60" style="43" customWidth="1"/>
    <col min="6402" max="6402" width="26.140625" style="43" customWidth="1"/>
    <col min="6403" max="6403" width="16.28515625" style="43" customWidth="1"/>
    <col min="6404" max="6404" width="11.42578125" style="43"/>
    <col min="6405" max="6405" width="19.140625" style="43" customWidth="1"/>
    <col min="6406" max="6406" width="15" style="43" customWidth="1"/>
    <col min="6407" max="6407" width="24.28515625" style="43" customWidth="1"/>
    <col min="6408" max="6656" width="11.42578125" style="43"/>
    <col min="6657" max="6657" width="60" style="43" customWidth="1"/>
    <col min="6658" max="6658" width="26.140625" style="43" customWidth="1"/>
    <col min="6659" max="6659" width="16.28515625" style="43" customWidth="1"/>
    <col min="6660" max="6660" width="11.42578125" style="43"/>
    <col min="6661" max="6661" width="19.140625" style="43" customWidth="1"/>
    <col min="6662" max="6662" width="15" style="43" customWidth="1"/>
    <col min="6663" max="6663" width="24.28515625" style="43" customWidth="1"/>
    <col min="6664" max="6912" width="11.42578125" style="43"/>
    <col min="6913" max="6913" width="60" style="43" customWidth="1"/>
    <col min="6914" max="6914" width="26.140625" style="43" customWidth="1"/>
    <col min="6915" max="6915" width="16.28515625" style="43" customWidth="1"/>
    <col min="6916" max="6916" width="11.42578125" style="43"/>
    <col min="6917" max="6917" width="19.140625" style="43" customWidth="1"/>
    <col min="6918" max="6918" width="15" style="43" customWidth="1"/>
    <col min="6919" max="6919" width="24.28515625" style="43" customWidth="1"/>
    <col min="6920" max="7168" width="11.42578125" style="43"/>
    <col min="7169" max="7169" width="60" style="43" customWidth="1"/>
    <col min="7170" max="7170" width="26.140625" style="43" customWidth="1"/>
    <col min="7171" max="7171" width="16.28515625" style="43" customWidth="1"/>
    <col min="7172" max="7172" width="11.42578125" style="43"/>
    <col min="7173" max="7173" width="19.140625" style="43" customWidth="1"/>
    <col min="7174" max="7174" width="15" style="43" customWidth="1"/>
    <col min="7175" max="7175" width="24.28515625" style="43" customWidth="1"/>
    <col min="7176" max="7424" width="11.42578125" style="43"/>
    <col min="7425" max="7425" width="60" style="43" customWidth="1"/>
    <col min="7426" max="7426" width="26.140625" style="43" customWidth="1"/>
    <col min="7427" max="7427" width="16.28515625" style="43" customWidth="1"/>
    <col min="7428" max="7428" width="11.42578125" style="43"/>
    <col min="7429" max="7429" width="19.140625" style="43" customWidth="1"/>
    <col min="7430" max="7430" width="15" style="43" customWidth="1"/>
    <col min="7431" max="7431" width="24.28515625" style="43" customWidth="1"/>
    <col min="7432" max="7680" width="11.42578125" style="43"/>
    <col min="7681" max="7681" width="60" style="43" customWidth="1"/>
    <col min="7682" max="7682" width="26.140625" style="43" customWidth="1"/>
    <col min="7683" max="7683" width="16.28515625" style="43" customWidth="1"/>
    <col min="7684" max="7684" width="11.42578125" style="43"/>
    <col min="7685" max="7685" width="19.140625" style="43" customWidth="1"/>
    <col min="7686" max="7686" width="15" style="43" customWidth="1"/>
    <col min="7687" max="7687" width="24.28515625" style="43" customWidth="1"/>
    <col min="7688" max="7936" width="11.42578125" style="43"/>
    <col min="7937" max="7937" width="60" style="43" customWidth="1"/>
    <col min="7938" max="7938" width="26.140625" style="43" customWidth="1"/>
    <col min="7939" max="7939" width="16.28515625" style="43" customWidth="1"/>
    <col min="7940" max="7940" width="11.42578125" style="43"/>
    <col min="7941" max="7941" width="19.140625" style="43" customWidth="1"/>
    <col min="7942" max="7942" width="15" style="43" customWidth="1"/>
    <col min="7943" max="7943" width="24.28515625" style="43" customWidth="1"/>
    <col min="7944" max="8192" width="11.42578125" style="43"/>
    <col min="8193" max="8193" width="60" style="43" customWidth="1"/>
    <col min="8194" max="8194" width="26.140625" style="43" customWidth="1"/>
    <col min="8195" max="8195" width="16.28515625" style="43" customWidth="1"/>
    <col min="8196" max="8196" width="11.42578125" style="43"/>
    <col min="8197" max="8197" width="19.140625" style="43" customWidth="1"/>
    <col min="8198" max="8198" width="15" style="43" customWidth="1"/>
    <col min="8199" max="8199" width="24.28515625" style="43" customWidth="1"/>
    <col min="8200" max="8448" width="11.42578125" style="43"/>
    <col min="8449" max="8449" width="60" style="43" customWidth="1"/>
    <col min="8450" max="8450" width="26.140625" style="43" customWidth="1"/>
    <col min="8451" max="8451" width="16.28515625" style="43" customWidth="1"/>
    <col min="8452" max="8452" width="11.42578125" style="43"/>
    <col min="8453" max="8453" width="19.140625" style="43" customWidth="1"/>
    <col min="8454" max="8454" width="15" style="43" customWidth="1"/>
    <col min="8455" max="8455" width="24.28515625" style="43" customWidth="1"/>
    <col min="8456" max="8704" width="11.42578125" style="43"/>
    <col min="8705" max="8705" width="60" style="43" customWidth="1"/>
    <col min="8706" max="8706" width="26.140625" style="43" customWidth="1"/>
    <col min="8707" max="8707" width="16.28515625" style="43" customWidth="1"/>
    <col min="8708" max="8708" width="11.42578125" style="43"/>
    <col min="8709" max="8709" width="19.140625" style="43" customWidth="1"/>
    <col min="8710" max="8710" width="15" style="43" customWidth="1"/>
    <col min="8711" max="8711" width="24.28515625" style="43" customWidth="1"/>
    <col min="8712" max="8960" width="11.42578125" style="43"/>
    <col min="8961" max="8961" width="60" style="43" customWidth="1"/>
    <col min="8962" max="8962" width="26.140625" style="43" customWidth="1"/>
    <col min="8963" max="8963" width="16.28515625" style="43" customWidth="1"/>
    <col min="8964" max="8964" width="11.42578125" style="43"/>
    <col min="8965" max="8965" width="19.140625" style="43" customWidth="1"/>
    <col min="8966" max="8966" width="15" style="43" customWidth="1"/>
    <col min="8967" max="8967" width="24.28515625" style="43" customWidth="1"/>
    <col min="8968" max="9216" width="11.42578125" style="43"/>
    <col min="9217" max="9217" width="60" style="43" customWidth="1"/>
    <col min="9218" max="9218" width="26.140625" style="43" customWidth="1"/>
    <col min="9219" max="9219" width="16.28515625" style="43" customWidth="1"/>
    <col min="9220" max="9220" width="11.42578125" style="43"/>
    <col min="9221" max="9221" width="19.140625" style="43" customWidth="1"/>
    <col min="9222" max="9222" width="15" style="43" customWidth="1"/>
    <col min="9223" max="9223" width="24.28515625" style="43" customWidth="1"/>
    <col min="9224" max="9472" width="11.42578125" style="43"/>
    <col min="9473" max="9473" width="60" style="43" customWidth="1"/>
    <col min="9474" max="9474" width="26.140625" style="43" customWidth="1"/>
    <col min="9475" max="9475" width="16.28515625" style="43" customWidth="1"/>
    <col min="9476" max="9476" width="11.42578125" style="43"/>
    <col min="9477" max="9477" width="19.140625" style="43" customWidth="1"/>
    <col min="9478" max="9478" width="15" style="43" customWidth="1"/>
    <col min="9479" max="9479" width="24.28515625" style="43" customWidth="1"/>
    <col min="9480" max="9728" width="11.42578125" style="43"/>
    <col min="9729" max="9729" width="60" style="43" customWidth="1"/>
    <col min="9730" max="9730" width="26.140625" style="43" customWidth="1"/>
    <col min="9731" max="9731" width="16.28515625" style="43" customWidth="1"/>
    <col min="9732" max="9732" width="11.42578125" style="43"/>
    <col min="9733" max="9733" width="19.140625" style="43" customWidth="1"/>
    <col min="9734" max="9734" width="15" style="43" customWidth="1"/>
    <col min="9735" max="9735" width="24.28515625" style="43" customWidth="1"/>
    <col min="9736" max="9984" width="11.42578125" style="43"/>
    <col min="9985" max="9985" width="60" style="43" customWidth="1"/>
    <col min="9986" max="9986" width="26.140625" style="43" customWidth="1"/>
    <col min="9987" max="9987" width="16.28515625" style="43" customWidth="1"/>
    <col min="9988" max="9988" width="11.42578125" style="43"/>
    <col min="9989" max="9989" width="19.140625" style="43" customWidth="1"/>
    <col min="9990" max="9990" width="15" style="43" customWidth="1"/>
    <col min="9991" max="9991" width="24.28515625" style="43" customWidth="1"/>
    <col min="9992" max="10240" width="11.42578125" style="43"/>
    <col min="10241" max="10241" width="60" style="43" customWidth="1"/>
    <col min="10242" max="10242" width="26.140625" style="43" customWidth="1"/>
    <col min="10243" max="10243" width="16.28515625" style="43" customWidth="1"/>
    <col min="10244" max="10244" width="11.42578125" style="43"/>
    <col min="10245" max="10245" width="19.140625" style="43" customWidth="1"/>
    <col min="10246" max="10246" width="15" style="43" customWidth="1"/>
    <col min="10247" max="10247" width="24.28515625" style="43" customWidth="1"/>
    <col min="10248" max="10496" width="11.42578125" style="43"/>
    <col min="10497" max="10497" width="60" style="43" customWidth="1"/>
    <col min="10498" max="10498" width="26.140625" style="43" customWidth="1"/>
    <col min="10499" max="10499" width="16.28515625" style="43" customWidth="1"/>
    <col min="10500" max="10500" width="11.42578125" style="43"/>
    <col min="10501" max="10501" width="19.140625" style="43" customWidth="1"/>
    <col min="10502" max="10502" width="15" style="43" customWidth="1"/>
    <col min="10503" max="10503" width="24.28515625" style="43" customWidth="1"/>
    <col min="10504" max="10752" width="11.42578125" style="43"/>
    <col min="10753" max="10753" width="60" style="43" customWidth="1"/>
    <col min="10754" max="10754" width="26.140625" style="43" customWidth="1"/>
    <col min="10755" max="10755" width="16.28515625" style="43" customWidth="1"/>
    <col min="10756" max="10756" width="11.42578125" style="43"/>
    <col min="10757" max="10757" width="19.140625" style="43" customWidth="1"/>
    <col min="10758" max="10758" width="15" style="43" customWidth="1"/>
    <col min="10759" max="10759" width="24.28515625" style="43" customWidth="1"/>
    <col min="10760" max="11008" width="11.42578125" style="43"/>
    <col min="11009" max="11009" width="60" style="43" customWidth="1"/>
    <col min="11010" max="11010" width="26.140625" style="43" customWidth="1"/>
    <col min="11011" max="11011" width="16.28515625" style="43" customWidth="1"/>
    <col min="11012" max="11012" width="11.42578125" style="43"/>
    <col min="11013" max="11013" width="19.140625" style="43" customWidth="1"/>
    <col min="11014" max="11014" width="15" style="43" customWidth="1"/>
    <col min="11015" max="11015" width="24.28515625" style="43" customWidth="1"/>
    <col min="11016" max="11264" width="11.42578125" style="43"/>
    <col min="11265" max="11265" width="60" style="43" customWidth="1"/>
    <col min="11266" max="11266" width="26.140625" style="43" customWidth="1"/>
    <col min="11267" max="11267" width="16.28515625" style="43" customWidth="1"/>
    <col min="11268" max="11268" width="11.42578125" style="43"/>
    <col min="11269" max="11269" width="19.140625" style="43" customWidth="1"/>
    <col min="11270" max="11270" width="15" style="43" customWidth="1"/>
    <col min="11271" max="11271" width="24.28515625" style="43" customWidth="1"/>
    <col min="11272" max="11520" width="11.42578125" style="43"/>
    <col min="11521" max="11521" width="60" style="43" customWidth="1"/>
    <col min="11522" max="11522" width="26.140625" style="43" customWidth="1"/>
    <col min="11523" max="11523" width="16.28515625" style="43" customWidth="1"/>
    <col min="11524" max="11524" width="11.42578125" style="43"/>
    <col min="11525" max="11525" width="19.140625" style="43" customWidth="1"/>
    <col min="11526" max="11526" width="15" style="43" customWidth="1"/>
    <col min="11527" max="11527" width="24.28515625" style="43" customWidth="1"/>
    <col min="11528" max="11776" width="11.42578125" style="43"/>
    <col min="11777" max="11777" width="60" style="43" customWidth="1"/>
    <col min="11778" max="11778" width="26.140625" style="43" customWidth="1"/>
    <col min="11779" max="11779" width="16.28515625" style="43" customWidth="1"/>
    <col min="11780" max="11780" width="11.42578125" style="43"/>
    <col min="11781" max="11781" width="19.140625" style="43" customWidth="1"/>
    <col min="11782" max="11782" width="15" style="43" customWidth="1"/>
    <col min="11783" max="11783" width="24.28515625" style="43" customWidth="1"/>
    <col min="11784" max="12032" width="11.42578125" style="43"/>
    <col min="12033" max="12033" width="60" style="43" customWidth="1"/>
    <col min="12034" max="12034" width="26.140625" style="43" customWidth="1"/>
    <col min="12035" max="12035" width="16.28515625" style="43" customWidth="1"/>
    <col min="12036" max="12036" width="11.42578125" style="43"/>
    <col min="12037" max="12037" width="19.140625" style="43" customWidth="1"/>
    <col min="12038" max="12038" width="15" style="43" customWidth="1"/>
    <col min="12039" max="12039" width="24.28515625" style="43" customWidth="1"/>
    <col min="12040" max="12288" width="11.42578125" style="43"/>
    <col min="12289" max="12289" width="60" style="43" customWidth="1"/>
    <col min="12290" max="12290" width="26.140625" style="43" customWidth="1"/>
    <col min="12291" max="12291" width="16.28515625" style="43" customWidth="1"/>
    <col min="12292" max="12292" width="11.42578125" style="43"/>
    <col min="12293" max="12293" width="19.140625" style="43" customWidth="1"/>
    <col min="12294" max="12294" width="15" style="43" customWidth="1"/>
    <col min="12295" max="12295" width="24.28515625" style="43" customWidth="1"/>
    <col min="12296" max="12544" width="11.42578125" style="43"/>
    <col min="12545" max="12545" width="60" style="43" customWidth="1"/>
    <col min="12546" max="12546" width="26.140625" style="43" customWidth="1"/>
    <col min="12547" max="12547" width="16.28515625" style="43" customWidth="1"/>
    <col min="12548" max="12548" width="11.42578125" style="43"/>
    <col min="12549" max="12549" width="19.140625" style="43" customWidth="1"/>
    <col min="12550" max="12550" width="15" style="43" customWidth="1"/>
    <col min="12551" max="12551" width="24.28515625" style="43" customWidth="1"/>
    <col min="12552" max="12800" width="11.42578125" style="43"/>
    <col min="12801" max="12801" width="60" style="43" customWidth="1"/>
    <col min="12802" max="12802" width="26.140625" style="43" customWidth="1"/>
    <col min="12803" max="12803" width="16.28515625" style="43" customWidth="1"/>
    <col min="12804" max="12804" width="11.42578125" style="43"/>
    <col min="12805" max="12805" width="19.140625" style="43" customWidth="1"/>
    <col min="12806" max="12806" width="15" style="43" customWidth="1"/>
    <col min="12807" max="12807" width="24.28515625" style="43" customWidth="1"/>
    <col min="12808" max="13056" width="11.42578125" style="43"/>
    <col min="13057" max="13057" width="60" style="43" customWidth="1"/>
    <col min="13058" max="13058" width="26.140625" style="43" customWidth="1"/>
    <col min="13059" max="13059" width="16.28515625" style="43" customWidth="1"/>
    <col min="13060" max="13060" width="11.42578125" style="43"/>
    <col min="13061" max="13061" width="19.140625" style="43" customWidth="1"/>
    <col min="13062" max="13062" width="15" style="43" customWidth="1"/>
    <col min="13063" max="13063" width="24.28515625" style="43" customWidth="1"/>
    <col min="13064" max="13312" width="11.42578125" style="43"/>
    <col min="13313" max="13313" width="60" style="43" customWidth="1"/>
    <col min="13314" max="13314" width="26.140625" style="43" customWidth="1"/>
    <col min="13315" max="13315" width="16.28515625" style="43" customWidth="1"/>
    <col min="13316" max="13316" width="11.42578125" style="43"/>
    <col min="13317" max="13317" width="19.140625" style="43" customWidth="1"/>
    <col min="13318" max="13318" width="15" style="43" customWidth="1"/>
    <col min="13319" max="13319" width="24.28515625" style="43" customWidth="1"/>
    <col min="13320" max="13568" width="11.42578125" style="43"/>
    <col min="13569" max="13569" width="60" style="43" customWidth="1"/>
    <col min="13570" max="13570" width="26.140625" style="43" customWidth="1"/>
    <col min="13571" max="13571" width="16.28515625" style="43" customWidth="1"/>
    <col min="13572" max="13572" width="11.42578125" style="43"/>
    <col min="13573" max="13573" width="19.140625" style="43" customWidth="1"/>
    <col min="13574" max="13574" width="15" style="43" customWidth="1"/>
    <col min="13575" max="13575" width="24.28515625" style="43" customWidth="1"/>
    <col min="13576" max="13824" width="11.42578125" style="43"/>
    <col min="13825" max="13825" width="60" style="43" customWidth="1"/>
    <col min="13826" max="13826" width="26.140625" style="43" customWidth="1"/>
    <col min="13827" max="13827" width="16.28515625" style="43" customWidth="1"/>
    <col min="13828" max="13828" width="11.42578125" style="43"/>
    <col min="13829" max="13829" width="19.140625" style="43" customWidth="1"/>
    <col min="13830" max="13830" width="15" style="43" customWidth="1"/>
    <col min="13831" max="13831" width="24.28515625" style="43" customWidth="1"/>
    <col min="13832" max="14080" width="11.42578125" style="43"/>
    <col min="14081" max="14081" width="60" style="43" customWidth="1"/>
    <col min="14082" max="14082" width="26.140625" style="43" customWidth="1"/>
    <col min="14083" max="14083" width="16.28515625" style="43" customWidth="1"/>
    <col min="14084" max="14084" width="11.42578125" style="43"/>
    <col min="14085" max="14085" width="19.140625" style="43" customWidth="1"/>
    <col min="14086" max="14086" width="15" style="43" customWidth="1"/>
    <col min="14087" max="14087" width="24.28515625" style="43" customWidth="1"/>
    <col min="14088" max="14336" width="11.42578125" style="43"/>
    <col min="14337" max="14337" width="60" style="43" customWidth="1"/>
    <col min="14338" max="14338" width="26.140625" style="43" customWidth="1"/>
    <col min="14339" max="14339" width="16.28515625" style="43" customWidth="1"/>
    <col min="14340" max="14340" width="11.42578125" style="43"/>
    <col min="14341" max="14341" width="19.140625" style="43" customWidth="1"/>
    <col min="14342" max="14342" width="15" style="43" customWidth="1"/>
    <col min="14343" max="14343" width="24.28515625" style="43" customWidth="1"/>
    <col min="14344" max="14592" width="11.42578125" style="43"/>
    <col min="14593" max="14593" width="60" style="43" customWidth="1"/>
    <col min="14594" max="14594" width="26.140625" style="43" customWidth="1"/>
    <col min="14595" max="14595" width="16.28515625" style="43" customWidth="1"/>
    <col min="14596" max="14596" width="11.42578125" style="43"/>
    <col min="14597" max="14597" width="19.140625" style="43" customWidth="1"/>
    <col min="14598" max="14598" width="15" style="43" customWidth="1"/>
    <col min="14599" max="14599" width="24.28515625" style="43" customWidth="1"/>
    <col min="14600" max="14848" width="11.42578125" style="43"/>
    <col min="14849" max="14849" width="60" style="43" customWidth="1"/>
    <col min="14850" max="14850" width="26.140625" style="43" customWidth="1"/>
    <col min="14851" max="14851" width="16.28515625" style="43" customWidth="1"/>
    <col min="14852" max="14852" width="11.42578125" style="43"/>
    <col min="14853" max="14853" width="19.140625" style="43" customWidth="1"/>
    <col min="14854" max="14854" width="15" style="43" customWidth="1"/>
    <col min="14855" max="14855" width="24.28515625" style="43" customWidth="1"/>
    <col min="14856" max="15104" width="11.42578125" style="43"/>
    <col min="15105" max="15105" width="60" style="43" customWidth="1"/>
    <col min="15106" max="15106" width="26.140625" style="43" customWidth="1"/>
    <col min="15107" max="15107" width="16.28515625" style="43" customWidth="1"/>
    <col min="15108" max="15108" width="11.42578125" style="43"/>
    <col min="15109" max="15109" width="19.140625" style="43" customWidth="1"/>
    <col min="15110" max="15110" width="15" style="43" customWidth="1"/>
    <col min="15111" max="15111" width="24.28515625" style="43" customWidth="1"/>
    <col min="15112" max="15360" width="11.42578125" style="43"/>
    <col min="15361" max="15361" width="60" style="43" customWidth="1"/>
    <col min="15362" max="15362" width="26.140625" style="43" customWidth="1"/>
    <col min="15363" max="15363" width="16.28515625" style="43" customWidth="1"/>
    <col min="15364" max="15364" width="11.42578125" style="43"/>
    <col min="15365" max="15365" width="19.140625" style="43" customWidth="1"/>
    <col min="15366" max="15366" width="15" style="43" customWidth="1"/>
    <col min="15367" max="15367" width="24.28515625" style="43" customWidth="1"/>
    <col min="15368" max="15616" width="11.42578125" style="43"/>
    <col min="15617" max="15617" width="60" style="43" customWidth="1"/>
    <col min="15618" max="15618" width="26.140625" style="43" customWidth="1"/>
    <col min="15619" max="15619" width="16.28515625" style="43" customWidth="1"/>
    <col min="15620" max="15620" width="11.42578125" style="43"/>
    <col min="15621" max="15621" width="19.140625" style="43" customWidth="1"/>
    <col min="15622" max="15622" width="15" style="43" customWidth="1"/>
    <col min="15623" max="15623" width="24.28515625" style="43" customWidth="1"/>
    <col min="15624" max="15872" width="11.42578125" style="43"/>
    <col min="15873" max="15873" width="60" style="43" customWidth="1"/>
    <col min="15874" max="15874" width="26.140625" style="43" customWidth="1"/>
    <col min="15875" max="15875" width="16.28515625" style="43" customWidth="1"/>
    <col min="15876" max="15876" width="11.42578125" style="43"/>
    <col min="15877" max="15877" width="19.140625" style="43" customWidth="1"/>
    <col min="15878" max="15878" width="15" style="43" customWidth="1"/>
    <col min="15879" max="15879" width="24.28515625" style="43" customWidth="1"/>
    <col min="15880" max="16128" width="11.42578125" style="43"/>
    <col min="16129" max="16129" width="60" style="43" customWidth="1"/>
    <col min="16130" max="16130" width="26.140625" style="43" customWidth="1"/>
    <col min="16131" max="16131" width="16.28515625" style="43" customWidth="1"/>
    <col min="16132" max="16132" width="11.42578125" style="43"/>
    <col min="16133" max="16133" width="19.140625" style="43" customWidth="1"/>
    <col min="16134" max="16134" width="15" style="43" customWidth="1"/>
    <col min="16135" max="16135" width="24.28515625" style="43" customWidth="1"/>
    <col min="16136" max="16384" width="11.42578125" style="43"/>
  </cols>
  <sheetData>
    <row r="1" spans="1:7" s="1" customFormat="1" ht="21" x14ac:dyDescent="0.25">
      <c r="A1" s="223" t="s">
        <v>33</v>
      </c>
      <c r="B1" s="223"/>
    </row>
    <row r="2" spans="1:7" s="1" customFormat="1" ht="15.75" thickBot="1" x14ac:dyDescent="0.3">
      <c r="B2" s="8"/>
    </row>
    <row r="3" spans="1:7" s="1" customFormat="1" ht="30.75" thickBot="1" x14ac:dyDescent="0.3">
      <c r="A3" s="14" t="s">
        <v>34</v>
      </c>
      <c r="B3" s="15" t="str">
        <f>+IF(OR('A COMPLETER'!B10="",'A COMPLETER'!B19=""),"",IF('A COMPLETER'!B19&gt;'A COMPLETER'!B10,'A COMPLETER'!B10,'A COMPLETER'!B19))</f>
        <v/>
      </c>
      <c r="C3" s="39"/>
    </row>
    <row r="4" spans="1:7" s="1" customFormat="1" ht="15.75" thickBot="1" x14ac:dyDescent="0.3">
      <c r="A4" s="66" t="s">
        <v>35</v>
      </c>
      <c r="B4" s="17"/>
      <c r="C4" s="39"/>
    </row>
    <row r="5" spans="1:7" s="1" customFormat="1" ht="15.75" thickBot="1" x14ac:dyDescent="0.3">
      <c r="A5" s="66" t="s">
        <v>36</v>
      </c>
      <c r="B5" s="18">
        <f>IF('A COMPLETER'!B33&lt;='A COMPLETER'!B28,'A COMPLETER'!B33*66%,'A COMPLETER'!B28*66%)</f>
        <v>5.49648</v>
      </c>
      <c r="C5" s="39"/>
    </row>
    <row r="6" spans="1:7" s="1" customFormat="1" ht="15.75" thickBot="1" x14ac:dyDescent="0.3">
      <c r="A6" s="66" t="s">
        <v>37</v>
      </c>
      <c r="B6" s="17"/>
      <c r="C6" s="39"/>
    </row>
    <row r="7" spans="1:7" s="1" customFormat="1" ht="45.75" thickBot="1" x14ac:dyDescent="0.3">
      <c r="A7" s="14" t="s">
        <v>38</v>
      </c>
      <c r="B7" s="19" t="str">
        <f>+(IF(OR('A COMPLETER'!B35="",B3=""),"",IF(B3='A COMPLETER'!B19,'A COMPLETER'!B35,IF(B3='A COMPLETER'!B10,ROUND((('A COMPLETER'!B10/'A COMPLETER'!B19)*'A COMPLETER'!B35),0)))))</f>
        <v/>
      </c>
      <c r="C7" s="39"/>
    </row>
    <row r="8" spans="1:7" s="1" customFormat="1" ht="15.75" thickBot="1" x14ac:dyDescent="0.3">
      <c r="A8" s="66" t="s">
        <v>35</v>
      </c>
      <c r="B8" s="17"/>
    </row>
    <row r="9" spans="1:7" s="1" customFormat="1" ht="15.75" thickBot="1" x14ac:dyDescent="0.3">
      <c r="A9" s="66" t="s">
        <v>39</v>
      </c>
      <c r="B9" s="20">
        <f>'A COMPLETER'!B23</f>
        <v>0</v>
      </c>
      <c r="C9" s="40"/>
      <c r="D9" s="8"/>
    </row>
    <row r="10" spans="1:7" s="1" customFormat="1" ht="15.75" thickBot="1" x14ac:dyDescent="0.3">
      <c r="A10" s="21" t="s">
        <v>40</v>
      </c>
      <c r="B10" s="17"/>
    </row>
    <row r="11" spans="1:7" s="1" customFormat="1" ht="15.75" thickBot="1" x14ac:dyDescent="0.3">
      <c r="A11" s="22" t="s">
        <v>65</v>
      </c>
      <c r="B11" s="122" t="str">
        <f>IF(OR(B3="",B5="",B7=""),"",(B3*B5-B7)*B9)</f>
        <v/>
      </c>
      <c r="C11" s="41"/>
      <c r="G11" s="67"/>
    </row>
    <row r="12" spans="1:7" s="1" customFormat="1" x14ac:dyDescent="0.25">
      <c r="A12" s="21"/>
      <c r="B12" s="17"/>
      <c r="G12" s="45"/>
    </row>
    <row r="13" spans="1:7" s="1" customFormat="1" x14ac:dyDescent="0.25"/>
    <row r="14" spans="1:7" s="1" customFormat="1" x14ac:dyDescent="0.25"/>
    <row r="15" spans="1:7" s="1" customFormat="1" x14ac:dyDescent="0.25"/>
    <row r="16" spans="1:7" s="1" customFormat="1" x14ac:dyDescent="0.25"/>
    <row r="17" s="1" customFormat="1" x14ac:dyDescent="0.25"/>
    <row r="18" s="1" customFormat="1" x14ac:dyDescent="0.25"/>
    <row r="19" s="1" customFormat="1" x14ac:dyDescent="0.25"/>
    <row r="20" s="1" customFormat="1" x14ac:dyDescent="0.25"/>
    <row r="21" s="1" customFormat="1" x14ac:dyDescent="0.25"/>
    <row r="22" s="1" customFormat="1" x14ac:dyDescent="0.25"/>
    <row r="23" s="1" customFormat="1" x14ac:dyDescent="0.25"/>
    <row r="24" s="1" customFormat="1" x14ac:dyDescent="0.25"/>
    <row r="25" s="1" customFormat="1" x14ac:dyDescent="0.25"/>
    <row r="26" s="1" customFormat="1" x14ac:dyDescent="0.25"/>
    <row r="27" s="1" customFormat="1" x14ac:dyDescent="0.25"/>
    <row r="28" s="1" customFormat="1" x14ac:dyDescent="0.25"/>
    <row r="29" s="1" customFormat="1" x14ac:dyDescent="0.25"/>
    <row r="30" s="1" customFormat="1" x14ac:dyDescent="0.25"/>
    <row r="31" s="1" customFormat="1" x14ac:dyDescent="0.25"/>
    <row r="32" s="1" customFormat="1" x14ac:dyDescent="0.25"/>
    <row r="33" s="1" customFormat="1" x14ac:dyDescent="0.25"/>
    <row r="34" s="1" customFormat="1" x14ac:dyDescent="0.25"/>
    <row r="35" s="1" customFormat="1" x14ac:dyDescent="0.25"/>
    <row r="36" s="1" customFormat="1" x14ac:dyDescent="0.25"/>
    <row r="37" s="1" customFormat="1" x14ac:dyDescent="0.25"/>
    <row r="38" s="1" customFormat="1" x14ac:dyDescent="0.25"/>
    <row r="39" s="1" customFormat="1" x14ac:dyDescent="0.25"/>
    <row r="40" s="1" customFormat="1" x14ac:dyDescent="0.25"/>
    <row r="41" s="1" customFormat="1" x14ac:dyDescent="0.25"/>
    <row r="42" s="1" customFormat="1" x14ac:dyDescent="0.25"/>
    <row r="43" s="1" customFormat="1" x14ac:dyDescent="0.25"/>
    <row r="44" s="1" customFormat="1" x14ac:dyDescent="0.25"/>
    <row r="45" s="1" customFormat="1" x14ac:dyDescent="0.25"/>
    <row r="46" s="1" customFormat="1" x14ac:dyDescent="0.25"/>
    <row r="47" s="1" customFormat="1" x14ac:dyDescent="0.25"/>
    <row r="48" s="1" customFormat="1" x14ac:dyDescent="0.25"/>
    <row r="49" s="1" customFormat="1" x14ac:dyDescent="0.25"/>
    <row r="50" s="1" customFormat="1" x14ac:dyDescent="0.25"/>
    <row r="51" s="1" customFormat="1" x14ac:dyDescent="0.25"/>
    <row r="52" s="1" customFormat="1" x14ac:dyDescent="0.25"/>
    <row r="53" s="1" customFormat="1" x14ac:dyDescent="0.25"/>
    <row r="54" s="1" customFormat="1" x14ac:dyDescent="0.25"/>
    <row r="55" s="1" customFormat="1" x14ac:dyDescent="0.25"/>
    <row r="56" s="1" customFormat="1" x14ac:dyDescent="0.25"/>
    <row r="57" s="1" customFormat="1" x14ac:dyDescent="0.25"/>
    <row r="58" s="1" customFormat="1" x14ac:dyDescent="0.25"/>
    <row r="59" s="1" customFormat="1" x14ac:dyDescent="0.25"/>
    <row r="60" s="1" customFormat="1" x14ac:dyDescent="0.25"/>
    <row r="61" s="1" customFormat="1" x14ac:dyDescent="0.25"/>
    <row r="62" s="1" customFormat="1" x14ac:dyDescent="0.25"/>
    <row r="63" s="1" customFormat="1" x14ac:dyDescent="0.25"/>
    <row r="64" s="1" customFormat="1" x14ac:dyDescent="0.25"/>
    <row r="65" s="1" customFormat="1" x14ac:dyDescent="0.25"/>
    <row r="66" s="1" customFormat="1" x14ac:dyDescent="0.25"/>
    <row r="67" s="1" customFormat="1" x14ac:dyDescent="0.25"/>
    <row r="68" s="1" customFormat="1" x14ac:dyDescent="0.25"/>
    <row r="69" s="1" customFormat="1" x14ac:dyDescent="0.25"/>
    <row r="70" s="1" customFormat="1" x14ac:dyDescent="0.25"/>
    <row r="71" s="1" customFormat="1" x14ac:dyDescent="0.25"/>
    <row r="72" s="1" customFormat="1" x14ac:dyDescent="0.25"/>
    <row r="73" s="1" customFormat="1" x14ac:dyDescent="0.25"/>
    <row r="74" s="1" customFormat="1" x14ac:dyDescent="0.25"/>
    <row r="75" s="1" customFormat="1" x14ac:dyDescent="0.25"/>
    <row r="76" s="1" customFormat="1" x14ac:dyDescent="0.25"/>
    <row r="77" s="1" customFormat="1" x14ac:dyDescent="0.25"/>
    <row r="78" s="1" customFormat="1" x14ac:dyDescent="0.25"/>
    <row r="79" s="1" customFormat="1" x14ac:dyDescent="0.25"/>
    <row r="80" s="1" customFormat="1" x14ac:dyDescent="0.25"/>
    <row r="81" s="1" customFormat="1" x14ac:dyDescent="0.25"/>
    <row r="82" s="1" customFormat="1" x14ac:dyDescent="0.25"/>
    <row r="83" s="1" customFormat="1" x14ac:dyDescent="0.25"/>
    <row r="84" s="1" customFormat="1" x14ac:dyDescent="0.25"/>
    <row r="85" s="1" customFormat="1" x14ac:dyDescent="0.25"/>
    <row r="86" s="1" customFormat="1" x14ac:dyDescent="0.25"/>
    <row r="87" s="1" customFormat="1" x14ac:dyDescent="0.25"/>
    <row r="88" s="1" customFormat="1" x14ac:dyDescent="0.25"/>
    <row r="89" s="1" customFormat="1" x14ac:dyDescent="0.25"/>
    <row r="90" s="1" customFormat="1" x14ac:dyDescent="0.25"/>
    <row r="91" s="1" customFormat="1" x14ac:dyDescent="0.25"/>
    <row r="92" s="1" customFormat="1" x14ac:dyDescent="0.25"/>
    <row r="93" s="1" customFormat="1" x14ac:dyDescent="0.25"/>
    <row r="94" s="1" customFormat="1" x14ac:dyDescent="0.25"/>
    <row r="95" s="1" customFormat="1" x14ac:dyDescent="0.25"/>
    <row r="96" s="1" customFormat="1" x14ac:dyDescent="0.25"/>
    <row r="97" s="1" customFormat="1" x14ac:dyDescent="0.25"/>
    <row r="98" s="1" customFormat="1" x14ac:dyDescent="0.25"/>
    <row r="99" s="1" customFormat="1" x14ac:dyDescent="0.25"/>
    <row r="100" s="1" customFormat="1" x14ac:dyDescent="0.25"/>
    <row r="101" s="1" customFormat="1" x14ac:dyDescent="0.25"/>
    <row r="102" s="1" customFormat="1" x14ac:dyDescent="0.25"/>
    <row r="103" s="1" customFormat="1" x14ac:dyDescent="0.25"/>
    <row r="104" s="1" customFormat="1" x14ac:dyDescent="0.25"/>
    <row r="105" s="1" customFormat="1" x14ac:dyDescent="0.25"/>
    <row r="106" s="1" customFormat="1" x14ac:dyDescent="0.25"/>
    <row r="107" s="1" customFormat="1" x14ac:dyDescent="0.25"/>
    <row r="108" s="1" customFormat="1" x14ac:dyDescent="0.25"/>
    <row r="109" s="1" customFormat="1" x14ac:dyDescent="0.25"/>
    <row r="110" s="1" customFormat="1" x14ac:dyDescent="0.25"/>
    <row r="111" s="1" customFormat="1" x14ac:dyDescent="0.25"/>
    <row r="112" s="1" customFormat="1" x14ac:dyDescent="0.25"/>
    <row r="113" s="1" customFormat="1" x14ac:dyDescent="0.25"/>
    <row r="114" s="1" customFormat="1" x14ac:dyDescent="0.25"/>
    <row r="115" s="1" customFormat="1" x14ac:dyDescent="0.25"/>
    <row r="116" s="1" customFormat="1" x14ac:dyDescent="0.25"/>
    <row r="117" s="1" customFormat="1" x14ac:dyDescent="0.25"/>
    <row r="118" s="1" customFormat="1" x14ac:dyDescent="0.25"/>
    <row r="119" s="1" customFormat="1" x14ac:dyDescent="0.25"/>
    <row r="120" s="1" customFormat="1" x14ac:dyDescent="0.25"/>
    <row r="121" s="1" customFormat="1" x14ac:dyDescent="0.25"/>
    <row r="122" s="1" customFormat="1" x14ac:dyDescent="0.25"/>
    <row r="123" s="1" customFormat="1" x14ac:dyDescent="0.25"/>
    <row r="124" s="1" customFormat="1" x14ac:dyDescent="0.25"/>
    <row r="125" s="1" customFormat="1" x14ac:dyDescent="0.25"/>
    <row r="126" s="1" customFormat="1" x14ac:dyDescent="0.25"/>
    <row r="127" s="1" customFormat="1" x14ac:dyDescent="0.25"/>
    <row r="128" s="1" customFormat="1" x14ac:dyDescent="0.25"/>
    <row r="129" s="1" customFormat="1" x14ac:dyDescent="0.25"/>
    <row r="130" s="1" customFormat="1" x14ac:dyDescent="0.25"/>
    <row r="131" s="1" customFormat="1" x14ac:dyDescent="0.25"/>
    <row r="132" s="1" customFormat="1" x14ac:dyDescent="0.25"/>
    <row r="133" s="1" customFormat="1" x14ac:dyDescent="0.25"/>
    <row r="134" s="1" customFormat="1" x14ac:dyDescent="0.25"/>
    <row r="135" s="1" customFormat="1" x14ac:dyDescent="0.25"/>
    <row r="136" s="1" customFormat="1" x14ac:dyDescent="0.25"/>
    <row r="137" s="1" customFormat="1" x14ac:dyDescent="0.25"/>
    <row r="138" s="1" customFormat="1" x14ac:dyDescent="0.25"/>
    <row r="139" s="1" customFormat="1" x14ac:dyDescent="0.25"/>
    <row r="140" s="1" customFormat="1" x14ac:dyDescent="0.25"/>
    <row r="141" s="1" customFormat="1" x14ac:dyDescent="0.25"/>
    <row r="142" s="1" customFormat="1" x14ac:dyDescent="0.25"/>
    <row r="143" s="1" customFormat="1" x14ac:dyDescent="0.25"/>
    <row r="144" s="1" customFormat="1" x14ac:dyDescent="0.25"/>
    <row r="145" s="1" customFormat="1" x14ac:dyDescent="0.25"/>
    <row r="146" s="1" customFormat="1" x14ac:dyDescent="0.25"/>
    <row r="147" s="1" customFormat="1" x14ac:dyDescent="0.25"/>
    <row r="148" s="1" customFormat="1" x14ac:dyDescent="0.25"/>
    <row r="149" s="1" customFormat="1" x14ac:dyDescent="0.25"/>
    <row r="150" s="1" customFormat="1" x14ac:dyDescent="0.25"/>
    <row r="151" s="1" customFormat="1" x14ac:dyDescent="0.25"/>
    <row r="152" s="1" customFormat="1" x14ac:dyDescent="0.25"/>
    <row r="153" s="1" customFormat="1" x14ac:dyDescent="0.25"/>
    <row r="154" s="1" customFormat="1" x14ac:dyDescent="0.25"/>
    <row r="155" s="1" customFormat="1" x14ac:dyDescent="0.25"/>
    <row r="156" s="1" customFormat="1" x14ac:dyDescent="0.25"/>
    <row r="157" s="1" customFormat="1" x14ac:dyDescent="0.25"/>
    <row r="158" s="1" customFormat="1" x14ac:dyDescent="0.25"/>
    <row r="159" s="1" customFormat="1" x14ac:dyDescent="0.25"/>
    <row r="160" s="1" customFormat="1" x14ac:dyDescent="0.25"/>
    <row r="161" s="1" customFormat="1" x14ac:dyDescent="0.25"/>
    <row r="162" s="1" customFormat="1" x14ac:dyDescent="0.25"/>
    <row r="163" s="1" customFormat="1" x14ac:dyDescent="0.25"/>
    <row r="164" s="1" customFormat="1" x14ac:dyDescent="0.25"/>
    <row r="165" s="1" customFormat="1" x14ac:dyDescent="0.25"/>
    <row r="166" s="1" customFormat="1" x14ac:dyDescent="0.25"/>
    <row r="167" s="1" customFormat="1" x14ac:dyDescent="0.25"/>
    <row r="168" s="1" customFormat="1" x14ac:dyDescent="0.25"/>
    <row r="169" s="1" customFormat="1" x14ac:dyDescent="0.25"/>
    <row r="170" s="1" customFormat="1" x14ac:dyDescent="0.25"/>
    <row r="171" s="1" customFormat="1" x14ac:dyDescent="0.25"/>
    <row r="172" s="1" customFormat="1" x14ac:dyDescent="0.25"/>
    <row r="173" s="1" customFormat="1" x14ac:dyDescent="0.25"/>
    <row r="174" s="1" customFormat="1" x14ac:dyDescent="0.25"/>
    <row r="175" s="1" customFormat="1" x14ac:dyDescent="0.25"/>
    <row r="176" s="1" customFormat="1" x14ac:dyDescent="0.25"/>
    <row r="177" s="1" customFormat="1" x14ac:dyDescent="0.25"/>
    <row r="178" s="1" customFormat="1" x14ac:dyDescent="0.25"/>
    <row r="179" s="1" customFormat="1" x14ac:dyDescent="0.25"/>
    <row r="180" s="1" customFormat="1" x14ac:dyDescent="0.25"/>
    <row r="181" s="1" customFormat="1" x14ac:dyDescent="0.25"/>
    <row r="182" s="1" customFormat="1" x14ac:dyDescent="0.25"/>
    <row r="183" s="1" customFormat="1" x14ac:dyDescent="0.25"/>
    <row r="184" s="1" customFormat="1" x14ac:dyDescent="0.25"/>
    <row r="185" s="1" customFormat="1" x14ac:dyDescent="0.25"/>
    <row r="186" s="1" customFormat="1" x14ac:dyDescent="0.25"/>
    <row r="187" s="1" customFormat="1" x14ac:dyDescent="0.25"/>
    <row r="188" s="1" customFormat="1" x14ac:dyDescent="0.25"/>
    <row r="189" s="1" customFormat="1" x14ac:dyDescent="0.25"/>
    <row r="190" s="1" customFormat="1" x14ac:dyDescent="0.25"/>
    <row r="191" s="1" customFormat="1" x14ac:dyDescent="0.25"/>
    <row r="192" s="1" customFormat="1" x14ac:dyDescent="0.25"/>
    <row r="193" s="1" customFormat="1" x14ac:dyDescent="0.25"/>
    <row r="194" s="1" customFormat="1" x14ac:dyDescent="0.25"/>
    <row r="195" s="1" customFormat="1" x14ac:dyDescent="0.25"/>
    <row r="196" s="1" customFormat="1" x14ac:dyDescent="0.25"/>
    <row r="197" s="1" customFormat="1" x14ac:dyDescent="0.25"/>
    <row r="198" s="1" customFormat="1" x14ac:dyDescent="0.25"/>
    <row r="199" s="1" customFormat="1" x14ac:dyDescent="0.25"/>
    <row r="200" s="1" customFormat="1" x14ac:dyDescent="0.25"/>
    <row r="201" s="1" customFormat="1" x14ac:dyDescent="0.25"/>
    <row r="202" s="1" customFormat="1" x14ac:dyDescent="0.25"/>
    <row r="203" s="1" customFormat="1" x14ac:dyDescent="0.25"/>
    <row r="204" s="1" customFormat="1" x14ac:dyDescent="0.25"/>
    <row r="205" s="1" customFormat="1" x14ac:dyDescent="0.25"/>
    <row r="206" s="1" customFormat="1" x14ac:dyDescent="0.25"/>
    <row r="207" s="1" customFormat="1" x14ac:dyDescent="0.25"/>
    <row r="208" s="1" customFormat="1" x14ac:dyDescent="0.25"/>
    <row r="209" s="1" customFormat="1" x14ac:dyDescent="0.25"/>
  </sheetData>
  <sheetProtection algorithmName="SHA-512" hashValue="Q/pilSa60dZO2wsOmndwPXtZI1rHnYI5WjeSjrqYzDQ4EiZtcMx+VNw2l4m3sfcrRnnJsiULC5ktFEYsKNRobQ==" saltValue="DeLrpeGe+tuNaYwgymA4Ow==" spinCount="100000" sheet="1" selectLockedCells="1"/>
  <mergeCells count="1">
    <mergeCell ref="A1:B1"/>
  </mergeCells>
  <dataValidations count="2">
    <dataValidation type="list" allowBlank="1" showInputMessage="1" showErrorMessage="1" sqref="WVJ983016:WVJ983017 C65513:C65514 IY65513:IY65514 SU65513:SU65514 ACQ65513:ACQ65514 AMM65513:AMM65514 AWI65513:AWI65514 BGE65513:BGE65514 BQA65513:BQA65514 BZW65513:BZW65514 CJS65513:CJS65514 CTO65513:CTO65514 DDK65513:DDK65514 DNG65513:DNG65514 DXC65513:DXC65514 EGY65513:EGY65514 EQU65513:EQU65514 FAQ65513:FAQ65514 FKM65513:FKM65514 FUI65513:FUI65514 GEE65513:GEE65514 GOA65513:GOA65514 GXW65513:GXW65514 HHS65513:HHS65514 HRO65513:HRO65514 IBK65513:IBK65514 ILG65513:ILG65514 IVC65513:IVC65514 JEY65513:JEY65514 JOU65513:JOU65514 JYQ65513:JYQ65514 KIM65513:KIM65514 KSI65513:KSI65514 LCE65513:LCE65514 LMA65513:LMA65514 LVW65513:LVW65514 MFS65513:MFS65514 MPO65513:MPO65514 MZK65513:MZK65514 NJG65513:NJG65514 NTC65513:NTC65514 OCY65513:OCY65514 OMU65513:OMU65514 OWQ65513:OWQ65514 PGM65513:PGM65514 PQI65513:PQI65514 QAE65513:QAE65514 QKA65513:QKA65514 QTW65513:QTW65514 RDS65513:RDS65514 RNO65513:RNO65514 RXK65513:RXK65514 SHG65513:SHG65514 SRC65513:SRC65514 TAY65513:TAY65514 TKU65513:TKU65514 TUQ65513:TUQ65514 UEM65513:UEM65514 UOI65513:UOI65514 UYE65513:UYE65514 VIA65513:VIA65514 VRW65513:VRW65514 WBS65513:WBS65514 WLO65513:WLO65514 WVK65513:WVK65514 C131049:C131050 IY131049:IY131050 SU131049:SU131050 ACQ131049:ACQ131050 AMM131049:AMM131050 AWI131049:AWI131050 BGE131049:BGE131050 BQA131049:BQA131050 BZW131049:BZW131050 CJS131049:CJS131050 CTO131049:CTO131050 DDK131049:DDK131050 DNG131049:DNG131050 DXC131049:DXC131050 EGY131049:EGY131050 EQU131049:EQU131050 FAQ131049:FAQ131050 FKM131049:FKM131050 FUI131049:FUI131050 GEE131049:GEE131050 GOA131049:GOA131050 GXW131049:GXW131050 HHS131049:HHS131050 HRO131049:HRO131050 IBK131049:IBK131050 ILG131049:ILG131050 IVC131049:IVC131050 JEY131049:JEY131050 JOU131049:JOU131050 JYQ131049:JYQ131050 KIM131049:KIM131050 KSI131049:KSI131050 LCE131049:LCE131050 LMA131049:LMA131050 LVW131049:LVW131050 MFS131049:MFS131050 MPO131049:MPO131050 MZK131049:MZK131050 NJG131049:NJG131050 NTC131049:NTC131050 OCY131049:OCY131050 OMU131049:OMU131050 OWQ131049:OWQ131050 PGM131049:PGM131050 PQI131049:PQI131050 QAE131049:QAE131050 QKA131049:QKA131050 QTW131049:QTW131050 RDS131049:RDS131050 RNO131049:RNO131050 RXK131049:RXK131050 SHG131049:SHG131050 SRC131049:SRC131050 TAY131049:TAY131050 TKU131049:TKU131050 TUQ131049:TUQ131050 UEM131049:UEM131050 UOI131049:UOI131050 UYE131049:UYE131050 VIA131049:VIA131050 VRW131049:VRW131050 WBS131049:WBS131050 WLO131049:WLO131050 WVK131049:WVK131050 C196585:C196586 IY196585:IY196586 SU196585:SU196586 ACQ196585:ACQ196586 AMM196585:AMM196586 AWI196585:AWI196586 BGE196585:BGE196586 BQA196585:BQA196586 BZW196585:BZW196586 CJS196585:CJS196586 CTO196585:CTO196586 DDK196585:DDK196586 DNG196585:DNG196586 DXC196585:DXC196586 EGY196585:EGY196586 EQU196585:EQU196586 FAQ196585:FAQ196586 FKM196585:FKM196586 FUI196585:FUI196586 GEE196585:GEE196586 GOA196585:GOA196586 GXW196585:GXW196586 HHS196585:HHS196586 HRO196585:HRO196586 IBK196585:IBK196586 ILG196585:ILG196586 IVC196585:IVC196586 JEY196585:JEY196586 JOU196585:JOU196586 JYQ196585:JYQ196586 KIM196585:KIM196586 KSI196585:KSI196586 LCE196585:LCE196586 LMA196585:LMA196586 LVW196585:LVW196586 MFS196585:MFS196586 MPO196585:MPO196586 MZK196585:MZK196586 NJG196585:NJG196586 NTC196585:NTC196586 OCY196585:OCY196586 OMU196585:OMU196586 OWQ196585:OWQ196586 PGM196585:PGM196586 PQI196585:PQI196586 QAE196585:QAE196586 QKA196585:QKA196586 QTW196585:QTW196586 RDS196585:RDS196586 RNO196585:RNO196586 RXK196585:RXK196586 SHG196585:SHG196586 SRC196585:SRC196586 TAY196585:TAY196586 TKU196585:TKU196586 TUQ196585:TUQ196586 UEM196585:UEM196586 UOI196585:UOI196586 UYE196585:UYE196586 VIA196585:VIA196586 VRW196585:VRW196586 WBS196585:WBS196586 WLO196585:WLO196586 WVK196585:WVK196586 C262121:C262122 IY262121:IY262122 SU262121:SU262122 ACQ262121:ACQ262122 AMM262121:AMM262122 AWI262121:AWI262122 BGE262121:BGE262122 BQA262121:BQA262122 BZW262121:BZW262122 CJS262121:CJS262122 CTO262121:CTO262122 DDK262121:DDK262122 DNG262121:DNG262122 DXC262121:DXC262122 EGY262121:EGY262122 EQU262121:EQU262122 FAQ262121:FAQ262122 FKM262121:FKM262122 FUI262121:FUI262122 GEE262121:GEE262122 GOA262121:GOA262122 GXW262121:GXW262122 HHS262121:HHS262122 HRO262121:HRO262122 IBK262121:IBK262122 ILG262121:ILG262122 IVC262121:IVC262122 JEY262121:JEY262122 JOU262121:JOU262122 JYQ262121:JYQ262122 KIM262121:KIM262122 KSI262121:KSI262122 LCE262121:LCE262122 LMA262121:LMA262122 LVW262121:LVW262122 MFS262121:MFS262122 MPO262121:MPO262122 MZK262121:MZK262122 NJG262121:NJG262122 NTC262121:NTC262122 OCY262121:OCY262122 OMU262121:OMU262122 OWQ262121:OWQ262122 PGM262121:PGM262122 PQI262121:PQI262122 QAE262121:QAE262122 QKA262121:QKA262122 QTW262121:QTW262122 RDS262121:RDS262122 RNO262121:RNO262122 RXK262121:RXK262122 SHG262121:SHG262122 SRC262121:SRC262122 TAY262121:TAY262122 TKU262121:TKU262122 TUQ262121:TUQ262122 UEM262121:UEM262122 UOI262121:UOI262122 UYE262121:UYE262122 VIA262121:VIA262122 VRW262121:VRW262122 WBS262121:WBS262122 WLO262121:WLO262122 WVK262121:WVK262122 C327657:C327658 IY327657:IY327658 SU327657:SU327658 ACQ327657:ACQ327658 AMM327657:AMM327658 AWI327657:AWI327658 BGE327657:BGE327658 BQA327657:BQA327658 BZW327657:BZW327658 CJS327657:CJS327658 CTO327657:CTO327658 DDK327657:DDK327658 DNG327657:DNG327658 DXC327657:DXC327658 EGY327657:EGY327658 EQU327657:EQU327658 FAQ327657:FAQ327658 FKM327657:FKM327658 FUI327657:FUI327658 GEE327657:GEE327658 GOA327657:GOA327658 GXW327657:GXW327658 HHS327657:HHS327658 HRO327657:HRO327658 IBK327657:IBK327658 ILG327657:ILG327658 IVC327657:IVC327658 JEY327657:JEY327658 JOU327657:JOU327658 JYQ327657:JYQ327658 KIM327657:KIM327658 KSI327657:KSI327658 LCE327657:LCE327658 LMA327657:LMA327658 LVW327657:LVW327658 MFS327657:MFS327658 MPO327657:MPO327658 MZK327657:MZK327658 NJG327657:NJG327658 NTC327657:NTC327658 OCY327657:OCY327658 OMU327657:OMU327658 OWQ327657:OWQ327658 PGM327657:PGM327658 PQI327657:PQI327658 QAE327657:QAE327658 QKA327657:QKA327658 QTW327657:QTW327658 RDS327657:RDS327658 RNO327657:RNO327658 RXK327657:RXK327658 SHG327657:SHG327658 SRC327657:SRC327658 TAY327657:TAY327658 TKU327657:TKU327658 TUQ327657:TUQ327658 UEM327657:UEM327658 UOI327657:UOI327658 UYE327657:UYE327658 VIA327657:VIA327658 VRW327657:VRW327658 WBS327657:WBS327658 WLO327657:WLO327658 WVK327657:WVK327658 C393193:C393194 IY393193:IY393194 SU393193:SU393194 ACQ393193:ACQ393194 AMM393193:AMM393194 AWI393193:AWI393194 BGE393193:BGE393194 BQA393193:BQA393194 BZW393193:BZW393194 CJS393193:CJS393194 CTO393193:CTO393194 DDK393193:DDK393194 DNG393193:DNG393194 DXC393193:DXC393194 EGY393193:EGY393194 EQU393193:EQU393194 FAQ393193:FAQ393194 FKM393193:FKM393194 FUI393193:FUI393194 GEE393193:GEE393194 GOA393193:GOA393194 GXW393193:GXW393194 HHS393193:HHS393194 HRO393193:HRO393194 IBK393193:IBK393194 ILG393193:ILG393194 IVC393193:IVC393194 JEY393193:JEY393194 JOU393193:JOU393194 JYQ393193:JYQ393194 KIM393193:KIM393194 KSI393193:KSI393194 LCE393193:LCE393194 LMA393193:LMA393194 LVW393193:LVW393194 MFS393193:MFS393194 MPO393193:MPO393194 MZK393193:MZK393194 NJG393193:NJG393194 NTC393193:NTC393194 OCY393193:OCY393194 OMU393193:OMU393194 OWQ393193:OWQ393194 PGM393193:PGM393194 PQI393193:PQI393194 QAE393193:QAE393194 QKA393193:QKA393194 QTW393193:QTW393194 RDS393193:RDS393194 RNO393193:RNO393194 RXK393193:RXK393194 SHG393193:SHG393194 SRC393193:SRC393194 TAY393193:TAY393194 TKU393193:TKU393194 TUQ393193:TUQ393194 UEM393193:UEM393194 UOI393193:UOI393194 UYE393193:UYE393194 VIA393193:VIA393194 VRW393193:VRW393194 WBS393193:WBS393194 WLO393193:WLO393194 WVK393193:WVK393194 C458729:C458730 IY458729:IY458730 SU458729:SU458730 ACQ458729:ACQ458730 AMM458729:AMM458730 AWI458729:AWI458730 BGE458729:BGE458730 BQA458729:BQA458730 BZW458729:BZW458730 CJS458729:CJS458730 CTO458729:CTO458730 DDK458729:DDK458730 DNG458729:DNG458730 DXC458729:DXC458730 EGY458729:EGY458730 EQU458729:EQU458730 FAQ458729:FAQ458730 FKM458729:FKM458730 FUI458729:FUI458730 GEE458729:GEE458730 GOA458729:GOA458730 GXW458729:GXW458730 HHS458729:HHS458730 HRO458729:HRO458730 IBK458729:IBK458730 ILG458729:ILG458730 IVC458729:IVC458730 JEY458729:JEY458730 JOU458729:JOU458730 JYQ458729:JYQ458730 KIM458729:KIM458730 KSI458729:KSI458730 LCE458729:LCE458730 LMA458729:LMA458730 LVW458729:LVW458730 MFS458729:MFS458730 MPO458729:MPO458730 MZK458729:MZK458730 NJG458729:NJG458730 NTC458729:NTC458730 OCY458729:OCY458730 OMU458729:OMU458730 OWQ458729:OWQ458730 PGM458729:PGM458730 PQI458729:PQI458730 QAE458729:QAE458730 QKA458729:QKA458730 QTW458729:QTW458730 RDS458729:RDS458730 RNO458729:RNO458730 RXK458729:RXK458730 SHG458729:SHG458730 SRC458729:SRC458730 TAY458729:TAY458730 TKU458729:TKU458730 TUQ458729:TUQ458730 UEM458729:UEM458730 UOI458729:UOI458730 UYE458729:UYE458730 VIA458729:VIA458730 VRW458729:VRW458730 WBS458729:WBS458730 WLO458729:WLO458730 WVK458729:WVK458730 C524265:C524266 IY524265:IY524266 SU524265:SU524266 ACQ524265:ACQ524266 AMM524265:AMM524266 AWI524265:AWI524266 BGE524265:BGE524266 BQA524265:BQA524266 BZW524265:BZW524266 CJS524265:CJS524266 CTO524265:CTO524266 DDK524265:DDK524266 DNG524265:DNG524266 DXC524265:DXC524266 EGY524265:EGY524266 EQU524265:EQU524266 FAQ524265:FAQ524266 FKM524265:FKM524266 FUI524265:FUI524266 GEE524265:GEE524266 GOA524265:GOA524266 GXW524265:GXW524266 HHS524265:HHS524266 HRO524265:HRO524266 IBK524265:IBK524266 ILG524265:ILG524266 IVC524265:IVC524266 JEY524265:JEY524266 JOU524265:JOU524266 JYQ524265:JYQ524266 KIM524265:KIM524266 KSI524265:KSI524266 LCE524265:LCE524266 LMA524265:LMA524266 LVW524265:LVW524266 MFS524265:MFS524266 MPO524265:MPO524266 MZK524265:MZK524266 NJG524265:NJG524266 NTC524265:NTC524266 OCY524265:OCY524266 OMU524265:OMU524266 OWQ524265:OWQ524266 PGM524265:PGM524266 PQI524265:PQI524266 QAE524265:QAE524266 QKA524265:QKA524266 QTW524265:QTW524266 RDS524265:RDS524266 RNO524265:RNO524266 RXK524265:RXK524266 SHG524265:SHG524266 SRC524265:SRC524266 TAY524265:TAY524266 TKU524265:TKU524266 TUQ524265:TUQ524266 UEM524265:UEM524266 UOI524265:UOI524266 UYE524265:UYE524266 VIA524265:VIA524266 VRW524265:VRW524266 WBS524265:WBS524266 WLO524265:WLO524266 WVK524265:WVK524266 C589801:C589802 IY589801:IY589802 SU589801:SU589802 ACQ589801:ACQ589802 AMM589801:AMM589802 AWI589801:AWI589802 BGE589801:BGE589802 BQA589801:BQA589802 BZW589801:BZW589802 CJS589801:CJS589802 CTO589801:CTO589802 DDK589801:DDK589802 DNG589801:DNG589802 DXC589801:DXC589802 EGY589801:EGY589802 EQU589801:EQU589802 FAQ589801:FAQ589802 FKM589801:FKM589802 FUI589801:FUI589802 GEE589801:GEE589802 GOA589801:GOA589802 GXW589801:GXW589802 HHS589801:HHS589802 HRO589801:HRO589802 IBK589801:IBK589802 ILG589801:ILG589802 IVC589801:IVC589802 JEY589801:JEY589802 JOU589801:JOU589802 JYQ589801:JYQ589802 KIM589801:KIM589802 KSI589801:KSI589802 LCE589801:LCE589802 LMA589801:LMA589802 LVW589801:LVW589802 MFS589801:MFS589802 MPO589801:MPO589802 MZK589801:MZK589802 NJG589801:NJG589802 NTC589801:NTC589802 OCY589801:OCY589802 OMU589801:OMU589802 OWQ589801:OWQ589802 PGM589801:PGM589802 PQI589801:PQI589802 QAE589801:QAE589802 QKA589801:QKA589802 QTW589801:QTW589802 RDS589801:RDS589802 RNO589801:RNO589802 RXK589801:RXK589802 SHG589801:SHG589802 SRC589801:SRC589802 TAY589801:TAY589802 TKU589801:TKU589802 TUQ589801:TUQ589802 UEM589801:UEM589802 UOI589801:UOI589802 UYE589801:UYE589802 VIA589801:VIA589802 VRW589801:VRW589802 WBS589801:WBS589802 WLO589801:WLO589802 WVK589801:WVK589802 C655337:C655338 IY655337:IY655338 SU655337:SU655338 ACQ655337:ACQ655338 AMM655337:AMM655338 AWI655337:AWI655338 BGE655337:BGE655338 BQA655337:BQA655338 BZW655337:BZW655338 CJS655337:CJS655338 CTO655337:CTO655338 DDK655337:DDK655338 DNG655337:DNG655338 DXC655337:DXC655338 EGY655337:EGY655338 EQU655337:EQU655338 FAQ655337:FAQ655338 FKM655337:FKM655338 FUI655337:FUI655338 GEE655337:GEE655338 GOA655337:GOA655338 GXW655337:GXW655338 HHS655337:HHS655338 HRO655337:HRO655338 IBK655337:IBK655338 ILG655337:ILG655338 IVC655337:IVC655338 JEY655337:JEY655338 JOU655337:JOU655338 JYQ655337:JYQ655338 KIM655337:KIM655338 KSI655337:KSI655338 LCE655337:LCE655338 LMA655337:LMA655338 LVW655337:LVW655338 MFS655337:MFS655338 MPO655337:MPO655338 MZK655337:MZK655338 NJG655337:NJG655338 NTC655337:NTC655338 OCY655337:OCY655338 OMU655337:OMU655338 OWQ655337:OWQ655338 PGM655337:PGM655338 PQI655337:PQI655338 QAE655337:QAE655338 QKA655337:QKA655338 QTW655337:QTW655338 RDS655337:RDS655338 RNO655337:RNO655338 RXK655337:RXK655338 SHG655337:SHG655338 SRC655337:SRC655338 TAY655337:TAY655338 TKU655337:TKU655338 TUQ655337:TUQ655338 UEM655337:UEM655338 UOI655337:UOI655338 UYE655337:UYE655338 VIA655337:VIA655338 VRW655337:VRW655338 WBS655337:WBS655338 WLO655337:WLO655338 WVK655337:WVK655338 C720873:C720874 IY720873:IY720874 SU720873:SU720874 ACQ720873:ACQ720874 AMM720873:AMM720874 AWI720873:AWI720874 BGE720873:BGE720874 BQA720873:BQA720874 BZW720873:BZW720874 CJS720873:CJS720874 CTO720873:CTO720874 DDK720873:DDK720874 DNG720873:DNG720874 DXC720873:DXC720874 EGY720873:EGY720874 EQU720873:EQU720874 FAQ720873:FAQ720874 FKM720873:FKM720874 FUI720873:FUI720874 GEE720873:GEE720874 GOA720873:GOA720874 GXW720873:GXW720874 HHS720873:HHS720874 HRO720873:HRO720874 IBK720873:IBK720874 ILG720873:ILG720874 IVC720873:IVC720874 JEY720873:JEY720874 JOU720873:JOU720874 JYQ720873:JYQ720874 KIM720873:KIM720874 KSI720873:KSI720874 LCE720873:LCE720874 LMA720873:LMA720874 LVW720873:LVW720874 MFS720873:MFS720874 MPO720873:MPO720874 MZK720873:MZK720874 NJG720873:NJG720874 NTC720873:NTC720874 OCY720873:OCY720874 OMU720873:OMU720874 OWQ720873:OWQ720874 PGM720873:PGM720874 PQI720873:PQI720874 QAE720873:QAE720874 QKA720873:QKA720874 QTW720873:QTW720874 RDS720873:RDS720874 RNO720873:RNO720874 RXK720873:RXK720874 SHG720873:SHG720874 SRC720873:SRC720874 TAY720873:TAY720874 TKU720873:TKU720874 TUQ720873:TUQ720874 UEM720873:UEM720874 UOI720873:UOI720874 UYE720873:UYE720874 VIA720873:VIA720874 VRW720873:VRW720874 WBS720873:WBS720874 WLO720873:WLO720874 WVK720873:WVK720874 C786409:C786410 IY786409:IY786410 SU786409:SU786410 ACQ786409:ACQ786410 AMM786409:AMM786410 AWI786409:AWI786410 BGE786409:BGE786410 BQA786409:BQA786410 BZW786409:BZW786410 CJS786409:CJS786410 CTO786409:CTO786410 DDK786409:DDK786410 DNG786409:DNG786410 DXC786409:DXC786410 EGY786409:EGY786410 EQU786409:EQU786410 FAQ786409:FAQ786410 FKM786409:FKM786410 FUI786409:FUI786410 GEE786409:GEE786410 GOA786409:GOA786410 GXW786409:GXW786410 HHS786409:HHS786410 HRO786409:HRO786410 IBK786409:IBK786410 ILG786409:ILG786410 IVC786409:IVC786410 JEY786409:JEY786410 JOU786409:JOU786410 JYQ786409:JYQ786410 KIM786409:KIM786410 KSI786409:KSI786410 LCE786409:LCE786410 LMA786409:LMA786410 LVW786409:LVW786410 MFS786409:MFS786410 MPO786409:MPO786410 MZK786409:MZK786410 NJG786409:NJG786410 NTC786409:NTC786410 OCY786409:OCY786410 OMU786409:OMU786410 OWQ786409:OWQ786410 PGM786409:PGM786410 PQI786409:PQI786410 QAE786409:QAE786410 QKA786409:QKA786410 QTW786409:QTW786410 RDS786409:RDS786410 RNO786409:RNO786410 RXK786409:RXK786410 SHG786409:SHG786410 SRC786409:SRC786410 TAY786409:TAY786410 TKU786409:TKU786410 TUQ786409:TUQ786410 UEM786409:UEM786410 UOI786409:UOI786410 UYE786409:UYE786410 VIA786409:VIA786410 VRW786409:VRW786410 WBS786409:WBS786410 WLO786409:WLO786410 WVK786409:WVK786410 C851945:C851946 IY851945:IY851946 SU851945:SU851946 ACQ851945:ACQ851946 AMM851945:AMM851946 AWI851945:AWI851946 BGE851945:BGE851946 BQA851945:BQA851946 BZW851945:BZW851946 CJS851945:CJS851946 CTO851945:CTO851946 DDK851945:DDK851946 DNG851945:DNG851946 DXC851945:DXC851946 EGY851945:EGY851946 EQU851945:EQU851946 FAQ851945:FAQ851946 FKM851945:FKM851946 FUI851945:FUI851946 GEE851945:GEE851946 GOA851945:GOA851946 GXW851945:GXW851946 HHS851945:HHS851946 HRO851945:HRO851946 IBK851945:IBK851946 ILG851945:ILG851946 IVC851945:IVC851946 JEY851945:JEY851946 JOU851945:JOU851946 JYQ851945:JYQ851946 KIM851945:KIM851946 KSI851945:KSI851946 LCE851945:LCE851946 LMA851945:LMA851946 LVW851945:LVW851946 MFS851945:MFS851946 MPO851945:MPO851946 MZK851945:MZK851946 NJG851945:NJG851946 NTC851945:NTC851946 OCY851945:OCY851946 OMU851945:OMU851946 OWQ851945:OWQ851946 PGM851945:PGM851946 PQI851945:PQI851946 QAE851945:QAE851946 QKA851945:QKA851946 QTW851945:QTW851946 RDS851945:RDS851946 RNO851945:RNO851946 RXK851945:RXK851946 SHG851945:SHG851946 SRC851945:SRC851946 TAY851945:TAY851946 TKU851945:TKU851946 TUQ851945:TUQ851946 UEM851945:UEM851946 UOI851945:UOI851946 UYE851945:UYE851946 VIA851945:VIA851946 VRW851945:VRW851946 WBS851945:WBS851946 WLO851945:WLO851946 WVK851945:WVK851946 C917481:C917482 IY917481:IY917482 SU917481:SU917482 ACQ917481:ACQ917482 AMM917481:AMM917482 AWI917481:AWI917482 BGE917481:BGE917482 BQA917481:BQA917482 BZW917481:BZW917482 CJS917481:CJS917482 CTO917481:CTO917482 DDK917481:DDK917482 DNG917481:DNG917482 DXC917481:DXC917482 EGY917481:EGY917482 EQU917481:EQU917482 FAQ917481:FAQ917482 FKM917481:FKM917482 FUI917481:FUI917482 GEE917481:GEE917482 GOA917481:GOA917482 GXW917481:GXW917482 HHS917481:HHS917482 HRO917481:HRO917482 IBK917481:IBK917482 ILG917481:ILG917482 IVC917481:IVC917482 JEY917481:JEY917482 JOU917481:JOU917482 JYQ917481:JYQ917482 KIM917481:KIM917482 KSI917481:KSI917482 LCE917481:LCE917482 LMA917481:LMA917482 LVW917481:LVW917482 MFS917481:MFS917482 MPO917481:MPO917482 MZK917481:MZK917482 NJG917481:NJG917482 NTC917481:NTC917482 OCY917481:OCY917482 OMU917481:OMU917482 OWQ917481:OWQ917482 PGM917481:PGM917482 PQI917481:PQI917482 QAE917481:QAE917482 QKA917481:QKA917482 QTW917481:QTW917482 RDS917481:RDS917482 RNO917481:RNO917482 RXK917481:RXK917482 SHG917481:SHG917482 SRC917481:SRC917482 TAY917481:TAY917482 TKU917481:TKU917482 TUQ917481:TUQ917482 UEM917481:UEM917482 UOI917481:UOI917482 UYE917481:UYE917482 VIA917481:VIA917482 VRW917481:VRW917482 WBS917481:WBS917482 WLO917481:WLO917482 WVK917481:WVK917482 C983017:C983018 IY983017:IY983018 SU983017:SU983018 ACQ983017:ACQ983018 AMM983017:AMM983018 AWI983017:AWI983018 BGE983017:BGE983018 BQA983017:BQA983018 BZW983017:BZW983018 CJS983017:CJS983018 CTO983017:CTO983018 DDK983017:DDK983018 DNG983017:DNG983018 DXC983017:DXC983018 EGY983017:EGY983018 EQU983017:EQU983018 FAQ983017:FAQ983018 FKM983017:FKM983018 FUI983017:FUI983018 GEE983017:GEE983018 GOA983017:GOA983018 GXW983017:GXW983018 HHS983017:HHS983018 HRO983017:HRO983018 IBK983017:IBK983018 ILG983017:ILG983018 IVC983017:IVC983018 JEY983017:JEY983018 JOU983017:JOU983018 JYQ983017:JYQ983018 KIM983017:KIM983018 KSI983017:KSI983018 LCE983017:LCE983018 LMA983017:LMA983018 LVW983017:LVW983018 MFS983017:MFS983018 MPO983017:MPO983018 MZK983017:MZK983018 NJG983017:NJG983018 NTC983017:NTC983018 OCY983017:OCY983018 OMU983017:OMU983018 OWQ983017:OWQ983018 PGM983017:PGM983018 PQI983017:PQI983018 QAE983017:QAE983018 QKA983017:QKA983018 QTW983017:QTW983018 RDS983017:RDS983018 RNO983017:RNO983018 RXK983017:RXK983018 SHG983017:SHG983018 SRC983017:SRC983018 TAY983017:TAY983018 TKU983017:TKU983018 TUQ983017:TUQ983018 UEM983017:UEM983018 UOI983017:UOI983018 UYE983017:UYE983018 VIA983017:VIA983018 VRW983017:VRW983018 WBS983017:WBS983018 WLO983017:WLO983018 WVK983017:WVK983018 B65512:B65513 IX65512:IX65513 ST65512:ST65513 ACP65512:ACP65513 AML65512:AML65513 AWH65512:AWH65513 BGD65512:BGD65513 BPZ65512:BPZ65513 BZV65512:BZV65513 CJR65512:CJR65513 CTN65512:CTN65513 DDJ65512:DDJ65513 DNF65512:DNF65513 DXB65512:DXB65513 EGX65512:EGX65513 EQT65512:EQT65513 FAP65512:FAP65513 FKL65512:FKL65513 FUH65512:FUH65513 GED65512:GED65513 GNZ65512:GNZ65513 GXV65512:GXV65513 HHR65512:HHR65513 HRN65512:HRN65513 IBJ65512:IBJ65513 ILF65512:ILF65513 IVB65512:IVB65513 JEX65512:JEX65513 JOT65512:JOT65513 JYP65512:JYP65513 KIL65512:KIL65513 KSH65512:KSH65513 LCD65512:LCD65513 LLZ65512:LLZ65513 LVV65512:LVV65513 MFR65512:MFR65513 MPN65512:MPN65513 MZJ65512:MZJ65513 NJF65512:NJF65513 NTB65512:NTB65513 OCX65512:OCX65513 OMT65512:OMT65513 OWP65512:OWP65513 PGL65512:PGL65513 PQH65512:PQH65513 QAD65512:QAD65513 QJZ65512:QJZ65513 QTV65512:QTV65513 RDR65512:RDR65513 RNN65512:RNN65513 RXJ65512:RXJ65513 SHF65512:SHF65513 SRB65512:SRB65513 TAX65512:TAX65513 TKT65512:TKT65513 TUP65512:TUP65513 UEL65512:UEL65513 UOH65512:UOH65513 UYD65512:UYD65513 VHZ65512:VHZ65513 VRV65512:VRV65513 WBR65512:WBR65513 WLN65512:WLN65513 WVJ65512:WVJ65513 B131048:B131049 IX131048:IX131049 ST131048:ST131049 ACP131048:ACP131049 AML131048:AML131049 AWH131048:AWH131049 BGD131048:BGD131049 BPZ131048:BPZ131049 BZV131048:BZV131049 CJR131048:CJR131049 CTN131048:CTN131049 DDJ131048:DDJ131049 DNF131048:DNF131049 DXB131048:DXB131049 EGX131048:EGX131049 EQT131048:EQT131049 FAP131048:FAP131049 FKL131048:FKL131049 FUH131048:FUH131049 GED131048:GED131049 GNZ131048:GNZ131049 GXV131048:GXV131049 HHR131048:HHR131049 HRN131048:HRN131049 IBJ131048:IBJ131049 ILF131048:ILF131049 IVB131048:IVB131049 JEX131048:JEX131049 JOT131048:JOT131049 JYP131048:JYP131049 KIL131048:KIL131049 KSH131048:KSH131049 LCD131048:LCD131049 LLZ131048:LLZ131049 LVV131048:LVV131049 MFR131048:MFR131049 MPN131048:MPN131049 MZJ131048:MZJ131049 NJF131048:NJF131049 NTB131048:NTB131049 OCX131048:OCX131049 OMT131048:OMT131049 OWP131048:OWP131049 PGL131048:PGL131049 PQH131048:PQH131049 QAD131048:QAD131049 QJZ131048:QJZ131049 QTV131048:QTV131049 RDR131048:RDR131049 RNN131048:RNN131049 RXJ131048:RXJ131049 SHF131048:SHF131049 SRB131048:SRB131049 TAX131048:TAX131049 TKT131048:TKT131049 TUP131048:TUP131049 UEL131048:UEL131049 UOH131048:UOH131049 UYD131048:UYD131049 VHZ131048:VHZ131049 VRV131048:VRV131049 WBR131048:WBR131049 WLN131048:WLN131049 WVJ131048:WVJ131049 B196584:B196585 IX196584:IX196585 ST196584:ST196585 ACP196584:ACP196585 AML196584:AML196585 AWH196584:AWH196585 BGD196584:BGD196585 BPZ196584:BPZ196585 BZV196584:BZV196585 CJR196584:CJR196585 CTN196584:CTN196585 DDJ196584:DDJ196585 DNF196584:DNF196585 DXB196584:DXB196585 EGX196584:EGX196585 EQT196584:EQT196585 FAP196584:FAP196585 FKL196584:FKL196585 FUH196584:FUH196585 GED196584:GED196585 GNZ196584:GNZ196585 GXV196584:GXV196585 HHR196584:HHR196585 HRN196584:HRN196585 IBJ196584:IBJ196585 ILF196584:ILF196585 IVB196584:IVB196585 JEX196584:JEX196585 JOT196584:JOT196585 JYP196584:JYP196585 KIL196584:KIL196585 KSH196584:KSH196585 LCD196584:LCD196585 LLZ196584:LLZ196585 LVV196584:LVV196585 MFR196584:MFR196585 MPN196584:MPN196585 MZJ196584:MZJ196585 NJF196584:NJF196585 NTB196584:NTB196585 OCX196584:OCX196585 OMT196584:OMT196585 OWP196584:OWP196585 PGL196584:PGL196585 PQH196584:PQH196585 QAD196584:QAD196585 QJZ196584:QJZ196585 QTV196584:QTV196585 RDR196584:RDR196585 RNN196584:RNN196585 RXJ196584:RXJ196585 SHF196584:SHF196585 SRB196584:SRB196585 TAX196584:TAX196585 TKT196584:TKT196585 TUP196584:TUP196585 UEL196584:UEL196585 UOH196584:UOH196585 UYD196584:UYD196585 VHZ196584:VHZ196585 VRV196584:VRV196585 WBR196584:WBR196585 WLN196584:WLN196585 WVJ196584:WVJ196585 B262120:B262121 IX262120:IX262121 ST262120:ST262121 ACP262120:ACP262121 AML262120:AML262121 AWH262120:AWH262121 BGD262120:BGD262121 BPZ262120:BPZ262121 BZV262120:BZV262121 CJR262120:CJR262121 CTN262120:CTN262121 DDJ262120:DDJ262121 DNF262120:DNF262121 DXB262120:DXB262121 EGX262120:EGX262121 EQT262120:EQT262121 FAP262120:FAP262121 FKL262120:FKL262121 FUH262120:FUH262121 GED262120:GED262121 GNZ262120:GNZ262121 GXV262120:GXV262121 HHR262120:HHR262121 HRN262120:HRN262121 IBJ262120:IBJ262121 ILF262120:ILF262121 IVB262120:IVB262121 JEX262120:JEX262121 JOT262120:JOT262121 JYP262120:JYP262121 KIL262120:KIL262121 KSH262120:KSH262121 LCD262120:LCD262121 LLZ262120:LLZ262121 LVV262120:LVV262121 MFR262120:MFR262121 MPN262120:MPN262121 MZJ262120:MZJ262121 NJF262120:NJF262121 NTB262120:NTB262121 OCX262120:OCX262121 OMT262120:OMT262121 OWP262120:OWP262121 PGL262120:PGL262121 PQH262120:PQH262121 QAD262120:QAD262121 QJZ262120:QJZ262121 QTV262120:QTV262121 RDR262120:RDR262121 RNN262120:RNN262121 RXJ262120:RXJ262121 SHF262120:SHF262121 SRB262120:SRB262121 TAX262120:TAX262121 TKT262120:TKT262121 TUP262120:TUP262121 UEL262120:UEL262121 UOH262120:UOH262121 UYD262120:UYD262121 VHZ262120:VHZ262121 VRV262120:VRV262121 WBR262120:WBR262121 WLN262120:WLN262121 WVJ262120:WVJ262121 B327656:B327657 IX327656:IX327657 ST327656:ST327657 ACP327656:ACP327657 AML327656:AML327657 AWH327656:AWH327657 BGD327656:BGD327657 BPZ327656:BPZ327657 BZV327656:BZV327657 CJR327656:CJR327657 CTN327656:CTN327657 DDJ327656:DDJ327657 DNF327656:DNF327657 DXB327656:DXB327657 EGX327656:EGX327657 EQT327656:EQT327657 FAP327656:FAP327657 FKL327656:FKL327657 FUH327656:FUH327657 GED327656:GED327657 GNZ327656:GNZ327657 GXV327656:GXV327657 HHR327656:HHR327657 HRN327656:HRN327657 IBJ327656:IBJ327657 ILF327656:ILF327657 IVB327656:IVB327657 JEX327656:JEX327657 JOT327656:JOT327657 JYP327656:JYP327657 KIL327656:KIL327657 KSH327656:KSH327657 LCD327656:LCD327657 LLZ327656:LLZ327657 LVV327656:LVV327657 MFR327656:MFR327657 MPN327656:MPN327657 MZJ327656:MZJ327657 NJF327656:NJF327657 NTB327656:NTB327657 OCX327656:OCX327657 OMT327656:OMT327657 OWP327656:OWP327657 PGL327656:PGL327657 PQH327656:PQH327657 QAD327656:QAD327657 QJZ327656:QJZ327657 QTV327656:QTV327657 RDR327656:RDR327657 RNN327656:RNN327657 RXJ327656:RXJ327657 SHF327656:SHF327657 SRB327656:SRB327657 TAX327656:TAX327657 TKT327656:TKT327657 TUP327656:TUP327657 UEL327656:UEL327657 UOH327656:UOH327657 UYD327656:UYD327657 VHZ327656:VHZ327657 VRV327656:VRV327657 WBR327656:WBR327657 WLN327656:WLN327657 WVJ327656:WVJ327657 B393192:B393193 IX393192:IX393193 ST393192:ST393193 ACP393192:ACP393193 AML393192:AML393193 AWH393192:AWH393193 BGD393192:BGD393193 BPZ393192:BPZ393193 BZV393192:BZV393193 CJR393192:CJR393193 CTN393192:CTN393193 DDJ393192:DDJ393193 DNF393192:DNF393193 DXB393192:DXB393193 EGX393192:EGX393193 EQT393192:EQT393193 FAP393192:FAP393193 FKL393192:FKL393193 FUH393192:FUH393193 GED393192:GED393193 GNZ393192:GNZ393193 GXV393192:GXV393193 HHR393192:HHR393193 HRN393192:HRN393193 IBJ393192:IBJ393193 ILF393192:ILF393193 IVB393192:IVB393193 JEX393192:JEX393193 JOT393192:JOT393193 JYP393192:JYP393193 KIL393192:KIL393193 KSH393192:KSH393193 LCD393192:LCD393193 LLZ393192:LLZ393193 LVV393192:LVV393193 MFR393192:MFR393193 MPN393192:MPN393193 MZJ393192:MZJ393193 NJF393192:NJF393193 NTB393192:NTB393193 OCX393192:OCX393193 OMT393192:OMT393193 OWP393192:OWP393193 PGL393192:PGL393193 PQH393192:PQH393193 QAD393192:QAD393193 QJZ393192:QJZ393193 QTV393192:QTV393193 RDR393192:RDR393193 RNN393192:RNN393193 RXJ393192:RXJ393193 SHF393192:SHF393193 SRB393192:SRB393193 TAX393192:TAX393193 TKT393192:TKT393193 TUP393192:TUP393193 UEL393192:UEL393193 UOH393192:UOH393193 UYD393192:UYD393193 VHZ393192:VHZ393193 VRV393192:VRV393193 WBR393192:WBR393193 WLN393192:WLN393193 WVJ393192:WVJ393193 B458728:B458729 IX458728:IX458729 ST458728:ST458729 ACP458728:ACP458729 AML458728:AML458729 AWH458728:AWH458729 BGD458728:BGD458729 BPZ458728:BPZ458729 BZV458728:BZV458729 CJR458728:CJR458729 CTN458728:CTN458729 DDJ458728:DDJ458729 DNF458728:DNF458729 DXB458728:DXB458729 EGX458728:EGX458729 EQT458728:EQT458729 FAP458728:FAP458729 FKL458728:FKL458729 FUH458728:FUH458729 GED458728:GED458729 GNZ458728:GNZ458729 GXV458728:GXV458729 HHR458728:HHR458729 HRN458728:HRN458729 IBJ458728:IBJ458729 ILF458728:ILF458729 IVB458728:IVB458729 JEX458728:JEX458729 JOT458728:JOT458729 JYP458728:JYP458729 KIL458728:KIL458729 KSH458728:KSH458729 LCD458728:LCD458729 LLZ458728:LLZ458729 LVV458728:LVV458729 MFR458728:MFR458729 MPN458728:MPN458729 MZJ458728:MZJ458729 NJF458728:NJF458729 NTB458728:NTB458729 OCX458728:OCX458729 OMT458728:OMT458729 OWP458728:OWP458729 PGL458728:PGL458729 PQH458728:PQH458729 QAD458728:QAD458729 QJZ458728:QJZ458729 QTV458728:QTV458729 RDR458728:RDR458729 RNN458728:RNN458729 RXJ458728:RXJ458729 SHF458728:SHF458729 SRB458728:SRB458729 TAX458728:TAX458729 TKT458728:TKT458729 TUP458728:TUP458729 UEL458728:UEL458729 UOH458728:UOH458729 UYD458728:UYD458729 VHZ458728:VHZ458729 VRV458728:VRV458729 WBR458728:WBR458729 WLN458728:WLN458729 WVJ458728:WVJ458729 B524264:B524265 IX524264:IX524265 ST524264:ST524265 ACP524264:ACP524265 AML524264:AML524265 AWH524264:AWH524265 BGD524264:BGD524265 BPZ524264:BPZ524265 BZV524264:BZV524265 CJR524264:CJR524265 CTN524264:CTN524265 DDJ524264:DDJ524265 DNF524264:DNF524265 DXB524264:DXB524265 EGX524264:EGX524265 EQT524264:EQT524265 FAP524264:FAP524265 FKL524264:FKL524265 FUH524264:FUH524265 GED524264:GED524265 GNZ524264:GNZ524265 GXV524264:GXV524265 HHR524264:HHR524265 HRN524264:HRN524265 IBJ524264:IBJ524265 ILF524264:ILF524265 IVB524264:IVB524265 JEX524264:JEX524265 JOT524264:JOT524265 JYP524264:JYP524265 KIL524264:KIL524265 KSH524264:KSH524265 LCD524264:LCD524265 LLZ524264:LLZ524265 LVV524264:LVV524265 MFR524264:MFR524265 MPN524264:MPN524265 MZJ524264:MZJ524265 NJF524264:NJF524265 NTB524264:NTB524265 OCX524264:OCX524265 OMT524264:OMT524265 OWP524264:OWP524265 PGL524264:PGL524265 PQH524264:PQH524265 QAD524264:QAD524265 QJZ524264:QJZ524265 QTV524264:QTV524265 RDR524264:RDR524265 RNN524264:RNN524265 RXJ524264:RXJ524265 SHF524264:SHF524265 SRB524264:SRB524265 TAX524264:TAX524265 TKT524264:TKT524265 TUP524264:TUP524265 UEL524264:UEL524265 UOH524264:UOH524265 UYD524264:UYD524265 VHZ524264:VHZ524265 VRV524264:VRV524265 WBR524264:WBR524265 WLN524264:WLN524265 WVJ524264:WVJ524265 B589800:B589801 IX589800:IX589801 ST589800:ST589801 ACP589800:ACP589801 AML589800:AML589801 AWH589800:AWH589801 BGD589800:BGD589801 BPZ589800:BPZ589801 BZV589800:BZV589801 CJR589800:CJR589801 CTN589800:CTN589801 DDJ589800:DDJ589801 DNF589800:DNF589801 DXB589800:DXB589801 EGX589800:EGX589801 EQT589800:EQT589801 FAP589800:FAP589801 FKL589800:FKL589801 FUH589800:FUH589801 GED589800:GED589801 GNZ589800:GNZ589801 GXV589800:GXV589801 HHR589800:HHR589801 HRN589800:HRN589801 IBJ589800:IBJ589801 ILF589800:ILF589801 IVB589800:IVB589801 JEX589800:JEX589801 JOT589800:JOT589801 JYP589800:JYP589801 KIL589800:KIL589801 KSH589800:KSH589801 LCD589800:LCD589801 LLZ589800:LLZ589801 LVV589800:LVV589801 MFR589800:MFR589801 MPN589800:MPN589801 MZJ589800:MZJ589801 NJF589800:NJF589801 NTB589800:NTB589801 OCX589800:OCX589801 OMT589800:OMT589801 OWP589800:OWP589801 PGL589800:PGL589801 PQH589800:PQH589801 QAD589800:QAD589801 QJZ589800:QJZ589801 QTV589800:QTV589801 RDR589800:RDR589801 RNN589800:RNN589801 RXJ589800:RXJ589801 SHF589800:SHF589801 SRB589800:SRB589801 TAX589800:TAX589801 TKT589800:TKT589801 TUP589800:TUP589801 UEL589800:UEL589801 UOH589800:UOH589801 UYD589800:UYD589801 VHZ589800:VHZ589801 VRV589800:VRV589801 WBR589800:WBR589801 WLN589800:WLN589801 WVJ589800:WVJ589801 B655336:B655337 IX655336:IX655337 ST655336:ST655337 ACP655336:ACP655337 AML655336:AML655337 AWH655336:AWH655337 BGD655336:BGD655337 BPZ655336:BPZ655337 BZV655336:BZV655337 CJR655336:CJR655337 CTN655336:CTN655337 DDJ655336:DDJ655337 DNF655336:DNF655337 DXB655336:DXB655337 EGX655336:EGX655337 EQT655336:EQT655337 FAP655336:FAP655337 FKL655336:FKL655337 FUH655336:FUH655337 GED655336:GED655337 GNZ655336:GNZ655337 GXV655336:GXV655337 HHR655336:HHR655337 HRN655336:HRN655337 IBJ655336:IBJ655337 ILF655336:ILF655337 IVB655336:IVB655337 JEX655336:JEX655337 JOT655336:JOT655337 JYP655336:JYP655337 KIL655336:KIL655337 KSH655336:KSH655337 LCD655336:LCD655337 LLZ655336:LLZ655337 LVV655336:LVV655337 MFR655336:MFR655337 MPN655336:MPN655337 MZJ655336:MZJ655337 NJF655336:NJF655337 NTB655336:NTB655337 OCX655336:OCX655337 OMT655336:OMT655337 OWP655336:OWP655337 PGL655336:PGL655337 PQH655336:PQH655337 QAD655336:QAD655337 QJZ655336:QJZ655337 QTV655336:QTV655337 RDR655336:RDR655337 RNN655336:RNN655337 RXJ655336:RXJ655337 SHF655336:SHF655337 SRB655336:SRB655337 TAX655336:TAX655337 TKT655336:TKT655337 TUP655336:TUP655337 UEL655336:UEL655337 UOH655336:UOH655337 UYD655336:UYD655337 VHZ655336:VHZ655337 VRV655336:VRV655337 WBR655336:WBR655337 WLN655336:WLN655337 WVJ655336:WVJ655337 B720872:B720873 IX720872:IX720873 ST720872:ST720873 ACP720872:ACP720873 AML720872:AML720873 AWH720872:AWH720873 BGD720872:BGD720873 BPZ720872:BPZ720873 BZV720872:BZV720873 CJR720872:CJR720873 CTN720872:CTN720873 DDJ720872:DDJ720873 DNF720872:DNF720873 DXB720872:DXB720873 EGX720872:EGX720873 EQT720872:EQT720873 FAP720872:FAP720873 FKL720872:FKL720873 FUH720872:FUH720873 GED720872:GED720873 GNZ720872:GNZ720873 GXV720872:GXV720873 HHR720872:HHR720873 HRN720872:HRN720873 IBJ720872:IBJ720873 ILF720872:ILF720873 IVB720872:IVB720873 JEX720872:JEX720873 JOT720872:JOT720873 JYP720872:JYP720873 KIL720872:KIL720873 KSH720872:KSH720873 LCD720872:LCD720873 LLZ720872:LLZ720873 LVV720872:LVV720873 MFR720872:MFR720873 MPN720872:MPN720873 MZJ720872:MZJ720873 NJF720872:NJF720873 NTB720872:NTB720873 OCX720872:OCX720873 OMT720872:OMT720873 OWP720872:OWP720873 PGL720872:PGL720873 PQH720872:PQH720873 QAD720872:QAD720873 QJZ720872:QJZ720873 QTV720872:QTV720873 RDR720872:RDR720873 RNN720872:RNN720873 RXJ720872:RXJ720873 SHF720872:SHF720873 SRB720872:SRB720873 TAX720872:TAX720873 TKT720872:TKT720873 TUP720872:TUP720873 UEL720872:UEL720873 UOH720872:UOH720873 UYD720872:UYD720873 VHZ720872:VHZ720873 VRV720872:VRV720873 WBR720872:WBR720873 WLN720872:WLN720873 WVJ720872:WVJ720873 B786408:B786409 IX786408:IX786409 ST786408:ST786409 ACP786408:ACP786409 AML786408:AML786409 AWH786408:AWH786409 BGD786408:BGD786409 BPZ786408:BPZ786409 BZV786408:BZV786409 CJR786408:CJR786409 CTN786408:CTN786409 DDJ786408:DDJ786409 DNF786408:DNF786409 DXB786408:DXB786409 EGX786408:EGX786409 EQT786408:EQT786409 FAP786408:FAP786409 FKL786408:FKL786409 FUH786408:FUH786409 GED786408:GED786409 GNZ786408:GNZ786409 GXV786408:GXV786409 HHR786408:HHR786409 HRN786408:HRN786409 IBJ786408:IBJ786409 ILF786408:ILF786409 IVB786408:IVB786409 JEX786408:JEX786409 JOT786408:JOT786409 JYP786408:JYP786409 KIL786408:KIL786409 KSH786408:KSH786409 LCD786408:LCD786409 LLZ786408:LLZ786409 LVV786408:LVV786409 MFR786408:MFR786409 MPN786408:MPN786409 MZJ786408:MZJ786409 NJF786408:NJF786409 NTB786408:NTB786409 OCX786408:OCX786409 OMT786408:OMT786409 OWP786408:OWP786409 PGL786408:PGL786409 PQH786408:PQH786409 QAD786408:QAD786409 QJZ786408:QJZ786409 QTV786408:QTV786409 RDR786408:RDR786409 RNN786408:RNN786409 RXJ786408:RXJ786409 SHF786408:SHF786409 SRB786408:SRB786409 TAX786408:TAX786409 TKT786408:TKT786409 TUP786408:TUP786409 UEL786408:UEL786409 UOH786408:UOH786409 UYD786408:UYD786409 VHZ786408:VHZ786409 VRV786408:VRV786409 WBR786408:WBR786409 WLN786408:WLN786409 WVJ786408:WVJ786409 B851944:B851945 IX851944:IX851945 ST851944:ST851945 ACP851944:ACP851945 AML851944:AML851945 AWH851944:AWH851945 BGD851944:BGD851945 BPZ851944:BPZ851945 BZV851944:BZV851945 CJR851944:CJR851945 CTN851944:CTN851945 DDJ851944:DDJ851945 DNF851944:DNF851945 DXB851944:DXB851945 EGX851944:EGX851945 EQT851944:EQT851945 FAP851944:FAP851945 FKL851944:FKL851945 FUH851944:FUH851945 GED851944:GED851945 GNZ851944:GNZ851945 GXV851944:GXV851945 HHR851944:HHR851945 HRN851944:HRN851945 IBJ851944:IBJ851945 ILF851944:ILF851945 IVB851944:IVB851945 JEX851944:JEX851945 JOT851944:JOT851945 JYP851944:JYP851945 KIL851944:KIL851945 KSH851944:KSH851945 LCD851944:LCD851945 LLZ851944:LLZ851945 LVV851944:LVV851945 MFR851944:MFR851945 MPN851944:MPN851945 MZJ851944:MZJ851945 NJF851944:NJF851945 NTB851944:NTB851945 OCX851944:OCX851945 OMT851944:OMT851945 OWP851944:OWP851945 PGL851944:PGL851945 PQH851944:PQH851945 QAD851944:QAD851945 QJZ851944:QJZ851945 QTV851944:QTV851945 RDR851944:RDR851945 RNN851944:RNN851945 RXJ851944:RXJ851945 SHF851944:SHF851945 SRB851944:SRB851945 TAX851944:TAX851945 TKT851944:TKT851945 TUP851944:TUP851945 UEL851944:UEL851945 UOH851944:UOH851945 UYD851944:UYD851945 VHZ851944:VHZ851945 VRV851944:VRV851945 WBR851944:WBR851945 WLN851944:WLN851945 WVJ851944:WVJ851945 B917480:B917481 IX917480:IX917481 ST917480:ST917481 ACP917480:ACP917481 AML917480:AML917481 AWH917480:AWH917481 BGD917480:BGD917481 BPZ917480:BPZ917481 BZV917480:BZV917481 CJR917480:CJR917481 CTN917480:CTN917481 DDJ917480:DDJ917481 DNF917480:DNF917481 DXB917480:DXB917481 EGX917480:EGX917481 EQT917480:EQT917481 FAP917480:FAP917481 FKL917480:FKL917481 FUH917480:FUH917481 GED917480:GED917481 GNZ917480:GNZ917481 GXV917480:GXV917481 HHR917480:HHR917481 HRN917480:HRN917481 IBJ917480:IBJ917481 ILF917480:ILF917481 IVB917480:IVB917481 JEX917480:JEX917481 JOT917480:JOT917481 JYP917480:JYP917481 KIL917480:KIL917481 KSH917480:KSH917481 LCD917480:LCD917481 LLZ917480:LLZ917481 LVV917480:LVV917481 MFR917480:MFR917481 MPN917480:MPN917481 MZJ917480:MZJ917481 NJF917480:NJF917481 NTB917480:NTB917481 OCX917480:OCX917481 OMT917480:OMT917481 OWP917480:OWP917481 PGL917480:PGL917481 PQH917480:PQH917481 QAD917480:QAD917481 QJZ917480:QJZ917481 QTV917480:QTV917481 RDR917480:RDR917481 RNN917480:RNN917481 RXJ917480:RXJ917481 SHF917480:SHF917481 SRB917480:SRB917481 TAX917480:TAX917481 TKT917480:TKT917481 TUP917480:TUP917481 UEL917480:UEL917481 UOH917480:UOH917481 UYD917480:UYD917481 VHZ917480:VHZ917481 VRV917480:VRV917481 WBR917480:WBR917481 WLN917480:WLN917481 WVJ917480:WVJ917481 B983016:B983017 IX983016:IX983017 ST983016:ST983017 ACP983016:ACP983017 AML983016:AML983017 AWH983016:AWH983017 BGD983016:BGD983017 BPZ983016:BPZ983017 BZV983016:BZV983017 CJR983016:CJR983017 CTN983016:CTN983017 DDJ983016:DDJ983017 DNF983016:DNF983017 DXB983016:DXB983017 EGX983016:EGX983017 EQT983016:EQT983017 FAP983016:FAP983017 FKL983016:FKL983017 FUH983016:FUH983017 GED983016:GED983017 GNZ983016:GNZ983017 GXV983016:GXV983017 HHR983016:HHR983017 HRN983016:HRN983017 IBJ983016:IBJ983017 ILF983016:ILF983017 IVB983016:IVB983017 JEX983016:JEX983017 JOT983016:JOT983017 JYP983016:JYP983017 KIL983016:KIL983017 KSH983016:KSH983017 LCD983016:LCD983017 LLZ983016:LLZ983017 LVV983016:LVV983017 MFR983016:MFR983017 MPN983016:MPN983017 MZJ983016:MZJ983017 NJF983016:NJF983017 NTB983016:NTB983017 OCX983016:OCX983017 OMT983016:OMT983017 OWP983016:OWP983017 PGL983016:PGL983017 PQH983016:PQH983017 QAD983016:QAD983017 QJZ983016:QJZ983017 QTV983016:QTV983017 RDR983016:RDR983017 RNN983016:RNN983017 RXJ983016:RXJ983017 SHF983016:SHF983017 SRB983016:SRB983017 TAX983016:TAX983017 TKT983016:TKT983017 TUP983016:TUP983017 UEL983016:UEL983017 UOH983016:UOH983017 UYD983016:UYD983017 VHZ983016:VHZ983017 VRV983016:VRV983017 WBR983016:WBR983017 WLN983016:WLN983017" xr:uid="{ACBB5023-B6F9-47D3-A0D6-101E38D09ED2}">
      <formula1>#REF!</formula1>
    </dataValidation>
    <dataValidation type="list" allowBlank="1" showInputMessage="1" showErrorMessage="1" sqref="WVJ983006 B65502 IX65502 ST65502 ACP65502 AML65502 AWH65502 BGD65502 BPZ65502 BZV65502 CJR65502 CTN65502 DDJ65502 DNF65502 DXB65502 EGX65502 EQT65502 FAP65502 FKL65502 FUH65502 GED65502 GNZ65502 GXV65502 HHR65502 HRN65502 IBJ65502 ILF65502 IVB65502 JEX65502 JOT65502 JYP65502 KIL65502 KSH65502 LCD65502 LLZ65502 LVV65502 MFR65502 MPN65502 MZJ65502 NJF65502 NTB65502 OCX65502 OMT65502 OWP65502 PGL65502 PQH65502 QAD65502 QJZ65502 QTV65502 RDR65502 RNN65502 RXJ65502 SHF65502 SRB65502 TAX65502 TKT65502 TUP65502 UEL65502 UOH65502 UYD65502 VHZ65502 VRV65502 WBR65502 WLN65502 WVJ65502 B131038 IX131038 ST131038 ACP131038 AML131038 AWH131038 BGD131038 BPZ131038 BZV131038 CJR131038 CTN131038 DDJ131038 DNF131038 DXB131038 EGX131038 EQT131038 FAP131038 FKL131038 FUH131038 GED131038 GNZ131038 GXV131038 HHR131038 HRN131038 IBJ131038 ILF131038 IVB131038 JEX131038 JOT131038 JYP131038 KIL131038 KSH131038 LCD131038 LLZ131038 LVV131038 MFR131038 MPN131038 MZJ131038 NJF131038 NTB131038 OCX131038 OMT131038 OWP131038 PGL131038 PQH131038 QAD131038 QJZ131038 QTV131038 RDR131038 RNN131038 RXJ131038 SHF131038 SRB131038 TAX131038 TKT131038 TUP131038 UEL131038 UOH131038 UYD131038 VHZ131038 VRV131038 WBR131038 WLN131038 WVJ131038 B196574 IX196574 ST196574 ACP196574 AML196574 AWH196574 BGD196574 BPZ196574 BZV196574 CJR196574 CTN196574 DDJ196574 DNF196574 DXB196574 EGX196574 EQT196574 FAP196574 FKL196574 FUH196574 GED196574 GNZ196574 GXV196574 HHR196574 HRN196574 IBJ196574 ILF196574 IVB196574 JEX196574 JOT196574 JYP196574 KIL196574 KSH196574 LCD196574 LLZ196574 LVV196574 MFR196574 MPN196574 MZJ196574 NJF196574 NTB196574 OCX196574 OMT196574 OWP196574 PGL196574 PQH196574 QAD196574 QJZ196574 QTV196574 RDR196574 RNN196574 RXJ196574 SHF196574 SRB196574 TAX196574 TKT196574 TUP196574 UEL196574 UOH196574 UYD196574 VHZ196574 VRV196574 WBR196574 WLN196574 WVJ196574 B262110 IX262110 ST262110 ACP262110 AML262110 AWH262110 BGD262110 BPZ262110 BZV262110 CJR262110 CTN262110 DDJ262110 DNF262110 DXB262110 EGX262110 EQT262110 FAP262110 FKL262110 FUH262110 GED262110 GNZ262110 GXV262110 HHR262110 HRN262110 IBJ262110 ILF262110 IVB262110 JEX262110 JOT262110 JYP262110 KIL262110 KSH262110 LCD262110 LLZ262110 LVV262110 MFR262110 MPN262110 MZJ262110 NJF262110 NTB262110 OCX262110 OMT262110 OWP262110 PGL262110 PQH262110 QAD262110 QJZ262110 QTV262110 RDR262110 RNN262110 RXJ262110 SHF262110 SRB262110 TAX262110 TKT262110 TUP262110 UEL262110 UOH262110 UYD262110 VHZ262110 VRV262110 WBR262110 WLN262110 WVJ262110 B327646 IX327646 ST327646 ACP327646 AML327646 AWH327646 BGD327646 BPZ327646 BZV327646 CJR327646 CTN327646 DDJ327646 DNF327646 DXB327646 EGX327646 EQT327646 FAP327646 FKL327646 FUH327646 GED327646 GNZ327646 GXV327646 HHR327646 HRN327646 IBJ327646 ILF327646 IVB327646 JEX327646 JOT327646 JYP327646 KIL327646 KSH327646 LCD327646 LLZ327646 LVV327646 MFR327646 MPN327646 MZJ327646 NJF327646 NTB327646 OCX327646 OMT327646 OWP327646 PGL327646 PQH327646 QAD327646 QJZ327646 QTV327646 RDR327646 RNN327646 RXJ327646 SHF327646 SRB327646 TAX327646 TKT327646 TUP327646 UEL327646 UOH327646 UYD327646 VHZ327646 VRV327646 WBR327646 WLN327646 WVJ327646 B393182 IX393182 ST393182 ACP393182 AML393182 AWH393182 BGD393182 BPZ393182 BZV393182 CJR393182 CTN393182 DDJ393182 DNF393182 DXB393182 EGX393182 EQT393182 FAP393182 FKL393182 FUH393182 GED393182 GNZ393182 GXV393182 HHR393182 HRN393182 IBJ393182 ILF393182 IVB393182 JEX393182 JOT393182 JYP393182 KIL393182 KSH393182 LCD393182 LLZ393182 LVV393182 MFR393182 MPN393182 MZJ393182 NJF393182 NTB393182 OCX393182 OMT393182 OWP393182 PGL393182 PQH393182 QAD393182 QJZ393182 QTV393182 RDR393182 RNN393182 RXJ393182 SHF393182 SRB393182 TAX393182 TKT393182 TUP393182 UEL393182 UOH393182 UYD393182 VHZ393182 VRV393182 WBR393182 WLN393182 WVJ393182 B458718 IX458718 ST458718 ACP458718 AML458718 AWH458718 BGD458718 BPZ458718 BZV458718 CJR458718 CTN458718 DDJ458718 DNF458718 DXB458718 EGX458718 EQT458718 FAP458718 FKL458718 FUH458718 GED458718 GNZ458718 GXV458718 HHR458718 HRN458718 IBJ458718 ILF458718 IVB458718 JEX458718 JOT458718 JYP458718 KIL458718 KSH458718 LCD458718 LLZ458718 LVV458718 MFR458718 MPN458718 MZJ458718 NJF458718 NTB458718 OCX458718 OMT458718 OWP458718 PGL458718 PQH458718 QAD458718 QJZ458718 QTV458718 RDR458718 RNN458718 RXJ458718 SHF458718 SRB458718 TAX458718 TKT458718 TUP458718 UEL458718 UOH458718 UYD458718 VHZ458718 VRV458718 WBR458718 WLN458718 WVJ458718 B524254 IX524254 ST524254 ACP524254 AML524254 AWH524254 BGD524254 BPZ524254 BZV524254 CJR524254 CTN524254 DDJ524254 DNF524254 DXB524254 EGX524254 EQT524254 FAP524254 FKL524254 FUH524254 GED524254 GNZ524254 GXV524254 HHR524254 HRN524254 IBJ524254 ILF524254 IVB524254 JEX524254 JOT524254 JYP524254 KIL524254 KSH524254 LCD524254 LLZ524254 LVV524254 MFR524254 MPN524254 MZJ524254 NJF524254 NTB524254 OCX524254 OMT524254 OWP524254 PGL524254 PQH524254 QAD524254 QJZ524254 QTV524254 RDR524254 RNN524254 RXJ524254 SHF524254 SRB524254 TAX524254 TKT524254 TUP524254 UEL524254 UOH524254 UYD524254 VHZ524254 VRV524254 WBR524254 WLN524254 WVJ524254 B589790 IX589790 ST589790 ACP589790 AML589790 AWH589790 BGD589790 BPZ589790 BZV589790 CJR589790 CTN589790 DDJ589790 DNF589790 DXB589790 EGX589790 EQT589790 FAP589790 FKL589790 FUH589790 GED589790 GNZ589790 GXV589790 HHR589790 HRN589790 IBJ589790 ILF589790 IVB589790 JEX589790 JOT589790 JYP589790 KIL589790 KSH589790 LCD589790 LLZ589790 LVV589790 MFR589790 MPN589790 MZJ589790 NJF589790 NTB589790 OCX589790 OMT589790 OWP589790 PGL589790 PQH589790 QAD589790 QJZ589790 QTV589790 RDR589790 RNN589790 RXJ589790 SHF589790 SRB589790 TAX589790 TKT589790 TUP589790 UEL589790 UOH589790 UYD589790 VHZ589790 VRV589790 WBR589790 WLN589790 WVJ589790 B655326 IX655326 ST655326 ACP655326 AML655326 AWH655326 BGD655326 BPZ655326 BZV655326 CJR655326 CTN655326 DDJ655326 DNF655326 DXB655326 EGX655326 EQT655326 FAP655326 FKL655326 FUH655326 GED655326 GNZ655326 GXV655326 HHR655326 HRN655326 IBJ655326 ILF655326 IVB655326 JEX655326 JOT655326 JYP655326 KIL655326 KSH655326 LCD655326 LLZ655326 LVV655326 MFR655326 MPN655326 MZJ655326 NJF655326 NTB655326 OCX655326 OMT655326 OWP655326 PGL655326 PQH655326 QAD655326 QJZ655326 QTV655326 RDR655326 RNN655326 RXJ655326 SHF655326 SRB655326 TAX655326 TKT655326 TUP655326 UEL655326 UOH655326 UYD655326 VHZ655326 VRV655326 WBR655326 WLN655326 WVJ655326 B720862 IX720862 ST720862 ACP720862 AML720862 AWH720862 BGD720862 BPZ720862 BZV720862 CJR720862 CTN720862 DDJ720862 DNF720862 DXB720862 EGX720862 EQT720862 FAP720862 FKL720862 FUH720862 GED720862 GNZ720862 GXV720862 HHR720862 HRN720862 IBJ720862 ILF720862 IVB720862 JEX720862 JOT720862 JYP720862 KIL720862 KSH720862 LCD720862 LLZ720862 LVV720862 MFR720862 MPN720862 MZJ720862 NJF720862 NTB720862 OCX720862 OMT720862 OWP720862 PGL720862 PQH720862 QAD720862 QJZ720862 QTV720862 RDR720862 RNN720862 RXJ720862 SHF720862 SRB720862 TAX720862 TKT720862 TUP720862 UEL720862 UOH720862 UYD720862 VHZ720862 VRV720862 WBR720862 WLN720862 WVJ720862 B786398 IX786398 ST786398 ACP786398 AML786398 AWH786398 BGD786398 BPZ786398 BZV786398 CJR786398 CTN786398 DDJ786398 DNF786398 DXB786398 EGX786398 EQT786398 FAP786398 FKL786398 FUH786398 GED786398 GNZ786398 GXV786398 HHR786398 HRN786398 IBJ786398 ILF786398 IVB786398 JEX786398 JOT786398 JYP786398 KIL786398 KSH786398 LCD786398 LLZ786398 LVV786398 MFR786398 MPN786398 MZJ786398 NJF786398 NTB786398 OCX786398 OMT786398 OWP786398 PGL786398 PQH786398 QAD786398 QJZ786398 QTV786398 RDR786398 RNN786398 RXJ786398 SHF786398 SRB786398 TAX786398 TKT786398 TUP786398 UEL786398 UOH786398 UYD786398 VHZ786398 VRV786398 WBR786398 WLN786398 WVJ786398 B851934 IX851934 ST851934 ACP851934 AML851934 AWH851934 BGD851934 BPZ851934 BZV851934 CJR851934 CTN851934 DDJ851934 DNF851934 DXB851934 EGX851934 EQT851934 FAP851934 FKL851934 FUH851934 GED851934 GNZ851934 GXV851934 HHR851934 HRN851934 IBJ851934 ILF851934 IVB851934 JEX851934 JOT851934 JYP851934 KIL851934 KSH851934 LCD851934 LLZ851934 LVV851934 MFR851934 MPN851934 MZJ851934 NJF851934 NTB851934 OCX851934 OMT851934 OWP851934 PGL851934 PQH851934 QAD851934 QJZ851934 QTV851934 RDR851934 RNN851934 RXJ851934 SHF851934 SRB851934 TAX851934 TKT851934 TUP851934 UEL851934 UOH851934 UYD851934 VHZ851934 VRV851934 WBR851934 WLN851934 WVJ851934 B917470 IX917470 ST917470 ACP917470 AML917470 AWH917470 BGD917470 BPZ917470 BZV917470 CJR917470 CTN917470 DDJ917470 DNF917470 DXB917470 EGX917470 EQT917470 FAP917470 FKL917470 FUH917470 GED917470 GNZ917470 GXV917470 HHR917470 HRN917470 IBJ917470 ILF917470 IVB917470 JEX917470 JOT917470 JYP917470 KIL917470 KSH917470 LCD917470 LLZ917470 LVV917470 MFR917470 MPN917470 MZJ917470 NJF917470 NTB917470 OCX917470 OMT917470 OWP917470 PGL917470 PQH917470 QAD917470 QJZ917470 QTV917470 RDR917470 RNN917470 RXJ917470 SHF917470 SRB917470 TAX917470 TKT917470 TUP917470 UEL917470 UOH917470 UYD917470 VHZ917470 VRV917470 WBR917470 WLN917470 WVJ917470 B983006 IX983006 ST983006 ACP983006 AML983006 AWH983006 BGD983006 BPZ983006 BZV983006 CJR983006 CTN983006 DDJ983006 DNF983006 DXB983006 EGX983006 EQT983006 FAP983006 FKL983006 FUH983006 GED983006 GNZ983006 GXV983006 HHR983006 HRN983006 IBJ983006 ILF983006 IVB983006 JEX983006 JOT983006 JYP983006 KIL983006 KSH983006 LCD983006 LLZ983006 LVV983006 MFR983006 MPN983006 MZJ983006 NJF983006 NTB983006 OCX983006 OMT983006 OWP983006 PGL983006 PQH983006 QAD983006 QJZ983006 QTV983006 RDR983006 RNN983006 RXJ983006 SHF983006 SRB983006 TAX983006 TKT983006 TUP983006 UEL983006 UOH983006 UYD983006 VHZ983006 VRV983006 WBR983006 WLN983006" xr:uid="{861E35A8-0E75-4CE9-8E47-E38C7502F89C}">
      <formula1>"0,1,2,3"</formula1>
    </dataValidation>
  </dataValidations>
  <printOptions gridLines="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D843B3-F48A-434C-82DF-4C3F426974E8}">
  <dimension ref="A1:F20"/>
  <sheetViews>
    <sheetView view="pageBreakPreview" zoomScale="130" zoomScaleNormal="100" zoomScaleSheetLayoutView="130" workbookViewId="0">
      <selection sqref="A1:F1"/>
    </sheetView>
  </sheetViews>
  <sheetFormatPr baseColWidth="10" defaultRowHeight="15" x14ac:dyDescent="0.25"/>
  <cols>
    <col min="1" max="1" width="40" bestFit="1" customWidth="1"/>
    <col min="2" max="2" width="12.42578125" bestFit="1" customWidth="1"/>
  </cols>
  <sheetData>
    <row r="1" spans="1:6" ht="23.25" x14ac:dyDescent="0.25">
      <c r="A1" s="224" t="s">
        <v>70</v>
      </c>
      <c r="B1" s="224"/>
      <c r="C1" s="224"/>
      <c r="D1" s="224"/>
      <c r="E1" s="224"/>
      <c r="F1" s="224"/>
    </row>
    <row r="9" spans="1:6" ht="15.75" thickBot="1" x14ac:dyDescent="0.3"/>
    <row r="10" spans="1:6" ht="15.75" thickBot="1" x14ac:dyDescent="0.3">
      <c r="B10" s="69">
        <v>8</v>
      </c>
    </row>
    <row r="11" spans="1:6" ht="15.75" thickBot="1" x14ac:dyDescent="0.3">
      <c r="B11" s="120" t="s">
        <v>35</v>
      </c>
    </row>
    <row r="12" spans="1:6" ht="15.75" thickBot="1" x14ac:dyDescent="0.3">
      <c r="A12" t="s">
        <v>71</v>
      </c>
      <c r="B12" s="68">
        <f>'A COMPLETER'!B12</f>
        <v>0</v>
      </c>
    </row>
    <row r="13" spans="1:6" ht="15.75" thickBot="1" x14ac:dyDescent="0.3">
      <c r="B13" s="120" t="s">
        <v>35</v>
      </c>
    </row>
    <row r="14" spans="1:6" ht="15.75" thickBot="1" x14ac:dyDescent="0.3">
      <c r="A14" t="s">
        <v>72</v>
      </c>
      <c r="B14" s="70">
        <f>IF('A COMPLETER'!B33&lt;='A COMPLETER'!B28,'A COMPLETER'!B33,'A COMPLETER'!B28)</f>
        <v>8.3279999999999994</v>
      </c>
    </row>
    <row r="15" spans="1:6" ht="15.75" thickBot="1" x14ac:dyDescent="0.3">
      <c r="B15" s="120" t="s">
        <v>35</v>
      </c>
    </row>
    <row r="16" spans="1:6" ht="15.75" thickBot="1" x14ac:dyDescent="0.3">
      <c r="A16" t="s">
        <v>73</v>
      </c>
      <c r="B16" s="71">
        <v>0.66</v>
      </c>
    </row>
    <row r="17" spans="1:2" ht="15.75" thickBot="1" x14ac:dyDescent="0.3">
      <c r="B17" s="120" t="s">
        <v>35</v>
      </c>
    </row>
    <row r="18" spans="1:2" ht="15.75" thickBot="1" x14ac:dyDescent="0.3">
      <c r="A18" t="s">
        <v>74</v>
      </c>
      <c r="B18" s="72">
        <f>'A COMPLETER'!B23</f>
        <v>0</v>
      </c>
    </row>
    <row r="19" spans="1:2" ht="15.75" thickBot="1" x14ac:dyDescent="0.3">
      <c r="B19" s="120" t="s">
        <v>40</v>
      </c>
    </row>
    <row r="20" spans="1:2" ht="15.75" thickBot="1" x14ac:dyDescent="0.3">
      <c r="A20" t="s">
        <v>164</v>
      </c>
      <c r="B20" s="74">
        <f>B10*B12*B14*B16*B18</f>
        <v>0</v>
      </c>
    </row>
  </sheetData>
  <sheetProtection algorithmName="SHA-512" hashValue="yF/LI4vd+ceJvdRmahRIwR5TepiMBQl4Io5AzQpg8MXXml0jjybJ1DioyoXJIVkzgPCkBK9zlyjYuazkcIBrPQ==" saltValue="UFNC+KeijNn7cJbG57rAiw==" spinCount="100000" sheet="1" objects="1" scenarios="1" selectLockedCells="1"/>
  <mergeCells count="1">
    <mergeCell ref="A1:F1"/>
  </mergeCells>
  <pageMargins left="0.7" right="0.7" top="0.75" bottom="0.75" header="0.3" footer="0.3"/>
  <pageSetup paperSize="9" scale="89" orientation="portrait"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02210C-ED46-4AFA-9D2F-AA13AD62436F}">
  <dimension ref="A1:H25"/>
  <sheetViews>
    <sheetView view="pageBreakPreview" zoomScaleNormal="100" zoomScaleSheetLayoutView="100" workbookViewId="0">
      <selection activeCell="A18" sqref="A18:D18"/>
    </sheetView>
  </sheetViews>
  <sheetFormatPr baseColWidth="10" defaultRowHeight="15" x14ac:dyDescent="0.25"/>
  <cols>
    <col min="1" max="1" width="4.140625" customWidth="1"/>
    <col min="2" max="2" width="44.140625" bestFit="1" customWidth="1"/>
    <col min="3" max="3" width="35.7109375" customWidth="1"/>
    <col min="4" max="4" width="18.85546875" customWidth="1"/>
    <col min="7" max="7" width="30.28515625" bestFit="1" customWidth="1"/>
    <col min="8" max="8" width="11.85546875" bestFit="1" customWidth="1"/>
  </cols>
  <sheetData>
    <row r="1" spans="1:8" x14ac:dyDescent="0.25">
      <c r="A1" s="227" t="s">
        <v>174</v>
      </c>
      <c r="B1" s="228"/>
      <c r="C1" s="228"/>
      <c r="D1" s="229"/>
    </row>
    <row r="2" spans="1:8" ht="45" x14ac:dyDescent="0.25">
      <c r="A2" s="77"/>
      <c r="B2" s="110" t="s">
        <v>96</v>
      </c>
      <c r="C2" s="90" t="s">
        <v>97</v>
      </c>
      <c r="D2" s="105" t="s">
        <v>98</v>
      </c>
    </row>
    <row r="3" spans="1:8" x14ac:dyDescent="0.25">
      <c r="A3" s="106" t="s">
        <v>99</v>
      </c>
      <c r="B3" s="92">
        <v>7.4999999999999997E-2</v>
      </c>
      <c r="C3" s="93">
        <v>22898</v>
      </c>
      <c r="D3" s="107">
        <v>0.45</v>
      </c>
    </row>
    <row r="4" spans="1:8" x14ac:dyDescent="0.25">
      <c r="A4" s="106"/>
      <c r="B4" s="92" t="s">
        <v>100</v>
      </c>
      <c r="C4" s="121" t="s">
        <v>184</v>
      </c>
      <c r="D4" s="107">
        <v>0.3</v>
      </c>
    </row>
    <row r="5" spans="1:8" x14ac:dyDescent="0.25">
      <c r="A5" s="106" t="s">
        <v>101</v>
      </c>
      <c r="B5" s="92">
        <v>0.05</v>
      </c>
      <c r="C5" s="93">
        <v>18318</v>
      </c>
      <c r="D5" s="107">
        <v>0.15</v>
      </c>
    </row>
    <row r="6" spans="1:8" ht="15.75" thickBot="1" x14ac:dyDescent="0.3">
      <c r="A6" s="108"/>
      <c r="B6" s="109" t="s">
        <v>102</v>
      </c>
      <c r="C6" s="225">
        <v>1488</v>
      </c>
      <c r="D6" s="226"/>
    </row>
    <row r="8" spans="1:8" ht="15.75" thickBot="1" x14ac:dyDescent="0.3"/>
    <row r="9" spans="1:8" ht="15.75" thickBot="1" x14ac:dyDescent="0.3">
      <c r="B9" t="s">
        <v>95</v>
      </c>
      <c r="C9" s="97" t="str">
        <f>'A COMPLETER'!B14</f>
        <v/>
      </c>
    </row>
    <row r="10" spans="1:8" ht="15.75" thickBot="1" x14ac:dyDescent="0.3">
      <c r="C10" s="98"/>
    </row>
    <row r="11" spans="1:8" ht="15.75" thickBot="1" x14ac:dyDescent="0.3">
      <c r="B11" t="s">
        <v>44</v>
      </c>
      <c r="C11" s="99" cm="1">
        <f t="array" ref="C11">_xlfn.IFS(C9&lt;B5,D5,AND(C9&gt;=B5,C9&lt;B3),D4,C9&gt;=B3,D3)</f>
        <v>0.45</v>
      </c>
    </row>
    <row r="12" spans="1:8" ht="15.75" thickBot="1" x14ac:dyDescent="0.3">
      <c r="C12" s="98"/>
    </row>
    <row r="13" spans="1:8" ht="15.75" thickBot="1" x14ac:dyDescent="0.3">
      <c r="B13" t="s">
        <v>43</v>
      </c>
      <c r="C13" s="100" t="e">
        <f>'A COMPLETER'!B24/'A COMPLETER'!B5</f>
        <v>#DIV/0!</v>
      </c>
      <c r="H13" s="94"/>
    </row>
    <row r="14" spans="1:8" ht="15.75" thickBot="1" x14ac:dyDescent="0.3">
      <c r="C14" s="98"/>
      <c r="H14" s="95"/>
    </row>
    <row r="15" spans="1:8" ht="15.75" thickBot="1" x14ac:dyDescent="0.3">
      <c r="B15" s="96" t="s">
        <v>103</v>
      </c>
      <c r="C15" s="100" t="e" cm="1">
        <f t="array" ref="C15">_xlfn.IFS(
AND(C11=D5,C13&lt;=C5),C13,
AND(C11=D5,C13&gt;C5),C5,
AND(C11=D4,C13&lt;=9159+(C9*183177)),C13,
AND(C11=D4,C13&gt;9159+(C9*183177)),9159+(C9*183177),
AND(C11=D3,C13&lt;=C3),C13,
AND(C11=D3,C13&gt;C3),C3)</f>
        <v>#DIV/0!</v>
      </c>
      <c r="H15" s="95"/>
    </row>
    <row r="16" spans="1:8" x14ac:dyDescent="0.25">
      <c r="B16" s="96"/>
      <c r="C16" s="101"/>
      <c r="H16" s="95"/>
    </row>
    <row r="17" spans="1:4" x14ac:dyDescent="0.25">
      <c r="B17" s="96"/>
      <c r="C17" s="102"/>
    </row>
    <row r="18" spans="1:4" ht="21" x14ac:dyDescent="0.25">
      <c r="A18" s="230" t="s">
        <v>76</v>
      </c>
      <c r="B18" s="230"/>
      <c r="C18" s="230"/>
      <c r="D18" s="230"/>
    </row>
    <row r="19" spans="1:4" ht="15.75" thickBot="1" x14ac:dyDescent="0.3">
      <c r="B19" s="96"/>
      <c r="C19" s="102"/>
    </row>
    <row r="20" spans="1:4" ht="15.75" thickBot="1" x14ac:dyDescent="0.3">
      <c r="B20" t="s">
        <v>45</v>
      </c>
      <c r="C20" s="103" t="e">
        <f>IF((C9*C11*C15)&gt;C6,C6,C9*C11*C15)</f>
        <v>#VALUE!</v>
      </c>
    </row>
    <row r="21" spans="1:4" ht="15.75" thickBot="1" x14ac:dyDescent="0.3">
      <c r="C21" s="98" t="s">
        <v>35</v>
      </c>
    </row>
    <row r="22" spans="1:4" ht="15.75" thickBot="1" x14ac:dyDescent="0.3">
      <c r="B22" t="s">
        <v>90</v>
      </c>
      <c r="C22" s="86">
        <f>'A COMPLETER'!B5</f>
        <v>0</v>
      </c>
    </row>
    <row r="23" spans="1:4" ht="15.75" thickBot="1" x14ac:dyDescent="0.3">
      <c r="C23" s="98" t="s">
        <v>40</v>
      </c>
    </row>
    <row r="24" spans="1:4" ht="15.75" thickBot="1" x14ac:dyDescent="0.3">
      <c r="B24" s="85" t="s">
        <v>75</v>
      </c>
      <c r="C24" s="104" t="e">
        <f>C20*C22</f>
        <v>#VALUE!</v>
      </c>
    </row>
    <row r="25" spans="1:4" x14ac:dyDescent="0.25">
      <c r="C25" s="79"/>
    </row>
  </sheetData>
  <sheetProtection algorithmName="SHA-512" hashValue="zJktAY3+N5hYnc/ZTRMPeaOytYFFeSsCZ9qeA1AoMzzj8w42YuR6AyFDou2CoeESpZrLYatM2QyGVAKJlCx2gw==" saltValue="IOtPtgRDVwKa3mdjqykuNw==" spinCount="100000" sheet="1" selectLockedCells="1"/>
  <mergeCells count="3">
    <mergeCell ref="C6:D6"/>
    <mergeCell ref="A1:D1"/>
    <mergeCell ref="A18:D18"/>
  </mergeCells>
  <pageMargins left="0.7" right="0.7" top="0.75" bottom="0.75" header="0.3" footer="0.3"/>
  <pageSetup paperSize="9" scale="85"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AB2506-1502-4FCA-A224-6D864DF3D72E}">
  <dimension ref="A1:F19"/>
  <sheetViews>
    <sheetView view="pageBreakPreview" zoomScale="90" zoomScaleNormal="100" zoomScaleSheetLayoutView="90" workbookViewId="0">
      <selection activeCell="A7" sqref="A7:F7"/>
    </sheetView>
  </sheetViews>
  <sheetFormatPr baseColWidth="10" defaultRowHeight="15" x14ac:dyDescent="0.25"/>
  <cols>
    <col min="3" max="3" width="6.85546875" customWidth="1"/>
    <col min="4" max="4" width="14.85546875" customWidth="1"/>
  </cols>
  <sheetData>
    <row r="1" spans="1:6" x14ac:dyDescent="0.25">
      <c r="A1" s="234" t="s">
        <v>179</v>
      </c>
      <c r="B1" s="234"/>
      <c r="C1" s="234"/>
      <c r="D1" s="234"/>
      <c r="E1" s="234"/>
      <c r="F1" s="234"/>
    </row>
    <row r="2" spans="1:6" ht="54" customHeight="1" x14ac:dyDescent="0.25">
      <c r="D2" s="231" t="s">
        <v>81</v>
      </c>
      <c r="E2" s="232"/>
      <c r="F2" s="233"/>
    </row>
    <row r="3" spans="1:6" x14ac:dyDescent="0.25">
      <c r="A3" s="12" t="s">
        <v>77</v>
      </c>
      <c r="B3" s="75">
        <v>2100</v>
      </c>
      <c r="C3" s="76" t="s">
        <v>80</v>
      </c>
      <c r="D3" s="77" t="s">
        <v>82</v>
      </c>
      <c r="E3" s="78">
        <v>0.93</v>
      </c>
      <c r="F3" s="76" t="s">
        <v>83</v>
      </c>
    </row>
    <row r="4" spans="1:6" x14ac:dyDescent="0.25">
      <c r="A4" s="12" t="s">
        <v>78</v>
      </c>
      <c r="B4" s="75">
        <v>800</v>
      </c>
      <c r="C4" s="76" t="s">
        <v>80</v>
      </c>
      <c r="D4" s="77" t="s">
        <v>82</v>
      </c>
      <c r="E4" s="78">
        <v>1.23</v>
      </c>
      <c r="F4" s="76" t="s">
        <v>83</v>
      </c>
    </row>
    <row r="5" spans="1:6" x14ac:dyDescent="0.25">
      <c r="A5" s="12" t="s">
        <v>79</v>
      </c>
      <c r="B5" s="75">
        <v>300</v>
      </c>
      <c r="C5" s="76" t="s">
        <v>80</v>
      </c>
      <c r="D5" s="77" t="s">
        <v>82</v>
      </c>
      <c r="E5" s="78">
        <v>1.56</v>
      </c>
      <c r="F5" s="76" t="s">
        <v>83</v>
      </c>
    </row>
    <row r="7" spans="1:6" ht="21" x14ac:dyDescent="0.25">
      <c r="A7" s="223" t="s">
        <v>84</v>
      </c>
      <c r="B7" s="223"/>
      <c r="C7" s="223"/>
      <c r="D7" s="223"/>
      <c r="E7" s="223"/>
      <c r="F7" s="223"/>
    </row>
    <row r="8" spans="1:6" ht="15.75" thickBot="1" x14ac:dyDescent="0.3"/>
    <row r="9" spans="1:6" ht="61.5" customHeight="1" thickBot="1" x14ac:dyDescent="0.3">
      <c r="A9" s="235" t="s">
        <v>85</v>
      </c>
      <c r="B9" s="235"/>
      <c r="D9" s="81">
        <f>'A COMPLETER'!B35</f>
        <v>0</v>
      </c>
    </row>
    <row r="10" spans="1:6" ht="15.75" thickBot="1" x14ac:dyDescent="0.3">
      <c r="D10" s="120" t="s">
        <v>87</v>
      </c>
    </row>
    <row r="11" spans="1:6" ht="15.75" thickBot="1" x14ac:dyDescent="0.3">
      <c r="A11" t="s">
        <v>86</v>
      </c>
      <c r="D11" s="82">
        <f>'A COMPLETER'!B19</f>
        <v>0</v>
      </c>
    </row>
    <row r="12" spans="1:6" ht="15.75" thickBot="1" x14ac:dyDescent="0.3">
      <c r="D12" s="120" t="s">
        <v>40</v>
      </c>
    </row>
    <row r="13" spans="1:6" ht="15.75" thickBot="1" x14ac:dyDescent="0.3">
      <c r="A13" t="s">
        <v>88</v>
      </c>
      <c r="D13" s="70" t="e">
        <f>D9/D11</f>
        <v>#DIV/0!</v>
      </c>
    </row>
    <row r="14" spans="1:6" ht="15.75" thickBot="1" x14ac:dyDescent="0.3"/>
    <row r="15" spans="1:6" ht="15.75" thickBot="1" x14ac:dyDescent="0.3">
      <c r="A15" t="s">
        <v>89</v>
      </c>
      <c r="D15" s="84" t="e" cm="1">
        <f t="array" ref="D15">_xlfn.IFS(
D13&lt;=E3,B3,
D13&lt;=E4,B4,
D13&lt;=E5,B5,
D13&gt;E5,0)</f>
        <v>#DIV/0!</v>
      </c>
    </row>
    <row r="16" spans="1:6" ht="15.75" thickBot="1" x14ac:dyDescent="0.3">
      <c r="D16" s="120" t="s">
        <v>35</v>
      </c>
    </row>
    <row r="17" spans="1:4" ht="15.75" thickBot="1" x14ac:dyDescent="0.3">
      <c r="A17" t="s">
        <v>90</v>
      </c>
      <c r="D17" s="82">
        <f>'A COMPLETER'!B5</f>
        <v>0</v>
      </c>
    </row>
    <row r="18" spans="1:4" ht="15.75" thickBot="1" x14ac:dyDescent="0.3">
      <c r="D18" s="120" t="s">
        <v>40</v>
      </c>
    </row>
    <row r="19" spans="1:4" ht="15.75" thickBot="1" x14ac:dyDescent="0.3">
      <c r="A19" s="85" t="s">
        <v>75</v>
      </c>
      <c r="D19" s="83" t="e">
        <f>D15*D17</f>
        <v>#DIV/0!</v>
      </c>
    </row>
  </sheetData>
  <sheetProtection algorithmName="SHA-512" hashValue="qLAHERRvAveMuFnepwzNH1fY/AvIw5oP5aQTGOYtdcGg1EPF2hnfIp5hkry+A7gEmPQl3Ct3IuwXwEFEJ18iFg==" saltValue="3EQMS4sjaIhhhNp/YRxNKQ==" spinCount="100000" sheet="1" objects="1" scenarios="1" selectLockedCells="1"/>
  <mergeCells count="4">
    <mergeCell ref="D2:F2"/>
    <mergeCell ref="A1:F1"/>
    <mergeCell ref="A9:B9"/>
    <mergeCell ref="A7:F7"/>
  </mergeCells>
  <pageMargins left="0.7" right="0.7" top="0.75" bottom="0.75" header="0.3" footer="0.3"/>
  <pageSetup paperSize="9"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C92A1-340A-4C11-8DCE-A6650E1D1471}">
  <dimension ref="A8:B22"/>
  <sheetViews>
    <sheetView view="pageBreakPreview" zoomScaleNormal="100" zoomScaleSheetLayoutView="100" workbookViewId="0">
      <selection activeCell="A8" sqref="A8"/>
    </sheetView>
  </sheetViews>
  <sheetFormatPr baseColWidth="10" defaultRowHeight="15" x14ac:dyDescent="0.25"/>
  <cols>
    <col min="1" max="1" width="41.42578125" bestFit="1" customWidth="1"/>
    <col min="2" max="2" width="14.5703125" customWidth="1"/>
  </cols>
  <sheetData>
    <row r="8" spans="1:2" x14ac:dyDescent="0.25">
      <c r="A8" s="22" t="s">
        <v>91</v>
      </c>
      <c r="B8" s="22"/>
    </row>
    <row r="9" spans="1:2" ht="15.75" thickBot="1" x14ac:dyDescent="0.3"/>
    <row r="10" spans="1:2" ht="30.75" thickBot="1" x14ac:dyDescent="0.3">
      <c r="A10" s="80" t="s">
        <v>93</v>
      </c>
      <c r="B10" s="86" t="str">
        <f>'A COMPLETER'!B17</f>
        <v/>
      </c>
    </row>
    <row r="11" spans="1:2" ht="15.75" thickBot="1" x14ac:dyDescent="0.3">
      <c r="B11" s="87" t="s">
        <v>35</v>
      </c>
    </row>
    <row r="12" spans="1:2" ht="15.75" thickBot="1" x14ac:dyDescent="0.3">
      <c r="A12" t="s">
        <v>92</v>
      </c>
      <c r="B12" s="69">
        <v>10</v>
      </c>
    </row>
    <row r="13" spans="1:2" ht="15.75" thickBot="1" x14ac:dyDescent="0.3">
      <c r="B13" s="87" t="s">
        <v>35</v>
      </c>
    </row>
    <row r="14" spans="1:2" ht="15.75" thickBot="1" x14ac:dyDescent="0.3">
      <c r="A14" t="s">
        <v>94</v>
      </c>
      <c r="B14" s="69">
        <f>'A COMPLETER'!B5</f>
        <v>0</v>
      </c>
    </row>
    <row r="15" spans="1:2" ht="15.75" thickBot="1" x14ac:dyDescent="0.3">
      <c r="B15" s="87" t="s">
        <v>35</v>
      </c>
    </row>
    <row r="16" spans="1:2" ht="15.75" thickBot="1" x14ac:dyDescent="0.3">
      <c r="A16" t="s">
        <v>72</v>
      </c>
      <c r="B16" s="70">
        <f>IF('A COMPLETER'!B33&lt;='A COMPLETER'!B28,'A COMPLETER'!B33,'A COMPLETER'!B28)</f>
        <v>8.3279999999999994</v>
      </c>
    </row>
    <row r="17" spans="1:2" ht="15.75" thickBot="1" x14ac:dyDescent="0.3">
      <c r="B17" s="87" t="s">
        <v>35</v>
      </c>
    </row>
    <row r="18" spans="1:2" ht="15.75" thickBot="1" x14ac:dyDescent="0.3">
      <c r="A18" t="s">
        <v>73</v>
      </c>
      <c r="B18" s="71">
        <v>0.66</v>
      </c>
    </row>
    <row r="19" spans="1:2" ht="15.75" thickBot="1" x14ac:dyDescent="0.3">
      <c r="B19" s="87" t="s">
        <v>35</v>
      </c>
    </row>
    <row r="20" spans="1:2" ht="15.75" thickBot="1" x14ac:dyDescent="0.3">
      <c r="A20" t="s">
        <v>74</v>
      </c>
      <c r="B20" s="72">
        <f>'A COMPLETER'!B23</f>
        <v>0</v>
      </c>
    </row>
    <row r="21" spans="1:2" ht="15.75" thickBot="1" x14ac:dyDescent="0.3">
      <c r="B21" s="87" t="s">
        <v>40</v>
      </c>
    </row>
    <row r="22" spans="1:2" ht="15.75" thickBot="1" x14ac:dyDescent="0.3">
      <c r="A22" t="s">
        <v>75</v>
      </c>
      <c r="B22" s="73" t="e">
        <f>B10*B12*B14*B16*B18*B20</f>
        <v>#VALUE!</v>
      </c>
    </row>
  </sheetData>
  <sheetProtection algorithmName="SHA-512" hashValue="rUQP3qbQKXqLIMhZ7xqxqBj9Z+oaVZG6X0K1HCKtV/V5ObEfLFqMxNzUEBqUfDopK7TgAe6ovkZmVbjHwUqCzw==" saltValue="xrofw/AqWetZwdEzgIyuig==" spinCount="100000" sheet="1" objects="1" scenarios="1" selectLockedCells="1"/>
  <pageMargins left="0.7" right="0.7" top="0.75" bottom="0.75" header="0.3" footer="0.3"/>
  <pageSetup paperSize="9" scale="70" orientation="portrait"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E0D201-9E51-4AB1-9B44-77789EFEDB48}">
  <dimension ref="A1:E14"/>
  <sheetViews>
    <sheetView view="pageBreakPreview" zoomScale="120" zoomScaleNormal="100" zoomScaleSheetLayoutView="120" workbookViewId="0">
      <selection activeCell="A6" sqref="A6:E6"/>
    </sheetView>
  </sheetViews>
  <sheetFormatPr baseColWidth="10" defaultRowHeight="15" x14ac:dyDescent="0.25"/>
  <cols>
    <col min="1" max="1" width="36.42578125" bestFit="1" customWidth="1"/>
    <col min="2" max="2" width="14.85546875" bestFit="1" customWidth="1"/>
  </cols>
  <sheetData>
    <row r="1" spans="1:5" x14ac:dyDescent="0.25">
      <c r="A1" s="236" t="s">
        <v>179</v>
      </c>
      <c r="B1" s="236"/>
    </row>
    <row r="2" spans="1:5" x14ac:dyDescent="0.25">
      <c r="B2" s="115" t="s">
        <v>123</v>
      </c>
    </row>
    <row r="3" spans="1:5" x14ac:dyDescent="0.25">
      <c r="A3" s="12" t="s">
        <v>122</v>
      </c>
      <c r="B3" s="91">
        <v>970</v>
      </c>
    </row>
    <row r="4" spans="1:5" x14ac:dyDescent="0.25">
      <c r="A4" s="12" t="s">
        <v>124</v>
      </c>
      <c r="B4" s="91">
        <v>475</v>
      </c>
    </row>
    <row r="6" spans="1:5" ht="21" x14ac:dyDescent="0.25">
      <c r="A6" s="223" t="s">
        <v>120</v>
      </c>
      <c r="B6" s="223"/>
      <c r="C6" s="223"/>
      <c r="D6" s="223"/>
      <c r="E6" s="223"/>
    </row>
    <row r="7" spans="1:5" ht="15.75" thickBot="1" x14ac:dyDescent="0.3"/>
    <row r="8" spans="1:5" ht="15.75" thickBot="1" x14ac:dyDescent="0.3">
      <c r="A8" t="s">
        <v>121</v>
      </c>
      <c r="B8" s="89">
        <f>'A COMPLETER'!B5</f>
        <v>0</v>
      </c>
    </row>
    <row r="9" spans="1:5" ht="15.75" thickBot="1" x14ac:dyDescent="0.3">
      <c r="B9" s="120" t="s">
        <v>35</v>
      </c>
    </row>
    <row r="10" spans="1:5" ht="15.75" thickBot="1" x14ac:dyDescent="0.3">
      <c r="A10" t="s">
        <v>125</v>
      </c>
      <c r="B10" s="112" cm="1">
        <f t="array" ref="B10">IF('A COMPLETER'!B37="Oui",
_xlfn.IFS(
'A COMPLETER'!B38="Association",'Bonus Attractivité'!B3,
'A COMPLETER'!B38="Entreprise privée",'Bonus Attractivité'!B3,
'A COMPLETER'!B38="Mutuelle",'Bonus Attractivité'!B3,
'A COMPLETER'!B38="CAF",'Bonus Attractivité'!B3,
'A COMPLETER'!B38="Commune",'Bonus Attractivité'!B4,
'A COMPLETER'!B38="EPCI",'Bonus Attractivité'!B4,
'A COMPLETER'!B38="CCAS",'Bonus Attractivité'!B4,
'A COMPLETER'!B38="EPA",'Bonus Attractivité'!B4,
'A COMPLETER'!B38="Etablissement hospitalier",0,
'A COMPLETER'!B38="Administration de l'Etat",'Bonus Attractivité'!B4),0)</f>
        <v>0</v>
      </c>
    </row>
    <row r="11" spans="1:5" ht="15.75" thickBot="1" x14ac:dyDescent="0.3">
      <c r="B11" s="120" t="s">
        <v>40</v>
      </c>
    </row>
    <row r="12" spans="1:5" ht="15.75" thickBot="1" x14ac:dyDescent="0.3">
      <c r="A12" t="s">
        <v>75</v>
      </c>
      <c r="B12" s="113">
        <f>B8*B10</f>
        <v>0</v>
      </c>
    </row>
    <row r="14" spans="1:5" x14ac:dyDescent="0.25">
      <c r="A14" s="114" t="s">
        <v>181</v>
      </c>
    </row>
  </sheetData>
  <sheetProtection algorithmName="SHA-512" hashValue="zk6GQ5SUUu+jP7E21KOlFvHiUc4+WSlPltbw9GLm8tNSJ/b7fdvLYAJNk3/SPUNuSVCIc9iCa4tp2g/p4uiyKQ==" saltValue="D3egHG+m3wNdbZw2yYBtiA==" spinCount="100000" sheet="1" objects="1" scenarios="1" selectLockedCells="1"/>
  <mergeCells count="2">
    <mergeCell ref="A1:B1"/>
    <mergeCell ref="A6:E6"/>
  </mergeCells>
  <printOptions horizontalCentered="1"/>
  <pageMargins left="0.70866141732283472" right="0.70866141732283472" top="0.74803149606299213" bottom="0.74803149606299213" header="0.31496062992125984" footer="0.31496062992125984"/>
  <pageSetup paperSize="9" orientation="portrait"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4C25-5616-4BFF-BC69-B12EA219B83D}">
  <dimension ref="A1:N50"/>
  <sheetViews>
    <sheetView view="pageBreakPreview" topLeftCell="A35" zoomScaleNormal="100" zoomScaleSheetLayoutView="100" workbookViewId="0">
      <selection activeCell="A35" sqref="A35:E35"/>
    </sheetView>
  </sheetViews>
  <sheetFormatPr baseColWidth="10" defaultRowHeight="15" x14ac:dyDescent="0.25"/>
  <cols>
    <col min="1" max="1" width="36" style="123" customWidth="1"/>
    <col min="2" max="2" width="15.140625" style="124" customWidth="1"/>
    <col min="3" max="3" width="11.42578125" style="123"/>
    <col min="4" max="4" width="26.5703125" style="123" customWidth="1"/>
    <col min="5" max="6" width="11.42578125" style="123"/>
    <col min="7" max="7" width="11.42578125" style="123" customWidth="1"/>
    <col min="8" max="8" width="21.42578125" style="123" customWidth="1"/>
    <col min="9" max="14" width="11.42578125" style="123" customWidth="1"/>
    <col min="15" max="16384" width="11.42578125" style="123"/>
  </cols>
  <sheetData>
    <row r="1" spans="1:14" ht="15.75" hidden="1" thickBot="1" x14ac:dyDescent="0.3">
      <c r="H1" s="237" t="s">
        <v>128</v>
      </c>
      <c r="I1" s="237"/>
      <c r="J1" s="237"/>
      <c r="K1" s="237"/>
      <c r="L1" s="237"/>
      <c r="M1" s="237"/>
      <c r="N1" s="237"/>
    </row>
    <row r="2" spans="1:14" s="125" customFormat="1" ht="60" hidden="1" x14ac:dyDescent="0.25">
      <c r="A2" s="238" t="s">
        <v>166</v>
      </c>
      <c r="B2" s="239"/>
      <c r="C2" s="239"/>
      <c r="D2" s="239"/>
      <c r="E2" s="240"/>
      <c r="H2" s="126" t="s">
        <v>135</v>
      </c>
      <c r="I2" s="126" t="s">
        <v>129</v>
      </c>
      <c r="J2" s="126" t="s">
        <v>134</v>
      </c>
      <c r="K2" s="126" t="s">
        <v>130</v>
      </c>
      <c r="L2" s="126" t="s">
        <v>131</v>
      </c>
      <c r="M2" s="126" t="s">
        <v>132</v>
      </c>
      <c r="N2" s="126" t="s">
        <v>133</v>
      </c>
    </row>
    <row r="3" spans="1:14" ht="15.75" hidden="1" thickBot="1" x14ac:dyDescent="0.3">
      <c r="A3" s="127"/>
      <c r="B3" s="128"/>
      <c r="C3" s="129"/>
      <c r="D3" s="129"/>
      <c r="E3" s="130"/>
      <c r="H3" s="131" t="s">
        <v>136</v>
      </c>
      <c r="I3" s="132">
        <v>9</v>
      </c>
      <c r="J3" s="133">
        <v>3600</v>
      </c>
      <c r="K3" s="133">
        <v>1700</v>
      </c>
      <c r="L3" s="133">
        <v>3000</v>
      </c>
      <c r="M3" s="133">
        <v>3240</v>
      </c>
      <c r="N3" s="133">
        <v>3500</v>
      </c>
    </row>
    <row r="4" spans="1:14" ht="15.75" hidden="1" thickBot="1" x14ac:dyDescent="0.3">
      <c r="A4" s="127" t="s">
        <v>147</v>
      </c>
      <c r="B4" s="134" cm="1">
        <f t="array" ref="B4">_xlfn.IFS(
OR('A COMPLETER'!B44="",'A COMPLETER'!B44=0),0,
'A COMPLETER'!B61&lt;='A COMPLETER'!B44,'A COMPLETER'!B61,
'A COMPLETER'!B61&gt;'A COMPLETER'!B44,'A COMPLETER'!B44)</f>
        <v>0</v>
      </c>
      <c r="C4" s="129"/>
      <c r="D4" s="129" t="s">
        <v>148</v>
      </c>
      <c r="E4" s="134" cm="1">
        <f t="array" ref="E4">_xlfn.IFS(OR('A COMPLETER'!B61="",'A COMPLETER'!B61=0),0,
OR('A COMPLETER'!B44="",'A COMPLETER'!B44=0),'A COMPLETER'!B61,
'A COMPLETER'!B61&lt;='A COMPLETER'!B44,0,
'A COMPLETER'!B61&gt;'A COMPLETER'!B44,'A COMPLETER'!B61-'A COMPLETER'!B44)</f>
        <v>0</v>
      </c>
      <c r="H4" s="131" t="s">
        <v>142</v>
      </c>
      <c r="I4" s="132">
        <v>8</v>
      </c>
      <c r="J4" s="133">
        <v>3300</v>
      </c>
      <c r="K4" s="133">
        <v>1400</v>
      </c>
      <c r="L4" s="133">
        <v>2000</v>
      </c>
      <c r="M4" s="133">
        <v>2160</v>
      </c>
      <c r="N4" s="133">
        <v>2330</v>
      </c>
    </row>
    <row r="5" spans="1:14" ht="15.75" hidden="1" thickBot="1" x14ac:dyDescent="0.3">
      <c r="A5" s="127"/>
      <c r="B5" s="128" t="s">
        <v>35</v>
      </c>
      <c r="C5" s="129"/>
      <c r="D5" s="129"/>
      <c r="E5" s="135" t="s">
        <v>35</v>
      </c>
      <c r="H5" s="131" t="s">
        <v>143</v>
      </c>
      <c r="I5" s="132">
        <v>7</v>
      </c>
      <c r="J5" s="133">
        <v>3000</v>
      </c>
      <c r="K5" s="133">
        <v>1150</v>
      </c>
      <c r="L5" s="133">
        <v>1600</v>
      </c>
      <c r="M5" s="133">
        <v>1730</v>
      </c>
      <c r="N5" s="133">
        <v>1870</v>
      </c>
    </row>
    <row r="6" spans="1:14" ht="15.75" hidden="1" thickBot="1" x14ac:dyDescent="0.3">
      <c r="A6" s="127" t="s">
        <v>150</v>
      </c>
      <c r="B6" s="136">
        <f>'A COMPLETER'!B45</f>
        <v>0</v>
      </c>
      <c r="C6" s="129"/>
      <c r="D6" s="129" t="s">
        <v>152</v>
      </c>
      <c r="E6" s="137" t="e" cm="1">
        <f t="array" ref="E6">_xlfn.SWITCH('A COMPLETER'!B46,
I11,J11,
I10,J10,
I9,J9,
I8,J8,
I7,J7,
I6,J6,
I5,J5,
I4,J4,
I3,J3)</f>
        <v>#N/A</v>
      </c>
      <c r="H6" s="131" t="s">
        <v>144</v>
      </c>
      <c r="I6" s="132">
        <v>6</v>
      </c>
      <c r="J6" s="133">
        <v>2900</v>
      </c>
      <c r="K6" s="133">
        <v>1100</v>
      </c>
      <c r="L6" s="133">
        <v>1450</v>
      </c>
      <c r="M6" s="133">
        <v>1570</v>
      </c>
      <c r="N6" s="133">
        <v>1700</v>
      </c>
    </row>
    <row r="7" spans="1:14" ht="15.75" hidden="1" thickBot="1" x14ac:dyDescent="0.3">
      <c r="A7" s="127"/>
      <c r="B7" s="128" t="s">
        <v>40</v>
      </c>
      <c r="C7" s="129"/>
      <c r="D7" s="129"/>
      <c r="E7" s="130" t="s">
        <v>40</v>
      </c>
      <c r="H7" s="131" t="s">
        <v>137</v>
      </c>
      <c r="I7" s="132">
        <v>5</v>
      </c>
      <c r="J7" s="133">
        <v>2800</v>
      </c>
      <c r="K7" s="133">
        <v>950</v>
      </c>
      <c r="L7" s="133">
        <v>1200</v>
      </c>
      <c r="M7" s="133">
        <v>1300</v>
      </c>
      <c r="N7" s="133">
        <v>1410</v>
      </c>
    </row>
    <row r="8" spans="1:14" ht="15.75" hidden="1" thickBot="1" x14ac:dyDescent="0.3">
      <c r="A8" s="127" t="s">
        <v>151</v>
      </c>
      <c r="B8" s="136">
        <f>B4*B6</f>
        <v>0</v>
      </c>
      <c r="C8" s="128" t="s">
        <v>157</v>
      </c>
      <c r="D8" s="129" t="s">
        <v>153</v>
      </c>
      <c r="E8" s="138" t="e">
        <f>E4*E6</f>
        <v>#N/A</v>
      </c>
      <c r="H8" s="131" t="s">
        <v>138</v>
      </c>
      <c r="I8" s="132">
        <v>4</v>
      </c>
      <c r="J8" s="133">
        <v>2750</v>
      </c>
      <c r="K8" s="133">
        <v>900</v>
      </c>
      <c r="L8" s="133">
        <v>1100</v>
      </c>
      <c r="M8" s="133">
        <v>1190</v>
      </c>
      <c r="N8" s="133">
        <v>1290</v>
      </c>
    </row>
    <row r="9" spans="1:14" ht="15.75" hidden="1" thickBot="1" x14ac:dyDescent="0.3">
      <c r="A9" s="127"/>
      <c r="B9" s="128"/>
      <c r="C9" s="129"/>
      <c r="D9" s="129"/>
      <c r="E9" s="130"/>
      <c r="H9" s="131" t="s">
        <v>139</v>
      </c>
      <c r="I9" s="132">
        <v>3</v>
      </c>
      <c r="J9" s="133">
        <v>2700</v>
      </c>
      <c r="K9" s="133">
        <v>800</v>
      </c>
      <c r="L9" s="133">
        <v>950</v>
      </c>
      <c r="M9" s="133">
        <v>1030</v>
      </c>
      <c r="N9" s="133">
        <v>1110</v>
      </c>
    </row>
    <row r="10" spans="1:14" ht="30.75" hidden="1" thickBot="1" x14ac:dyDescent="0.3">
      <c r="A10" s="139" t="s">
        <v>154</v>
      </c>
      <c r="B10" s="140" t="e">
        <f>B8+E8</f>
        <v>#N/A</v>
      </c>
      <c r="C10" s="129"/>
      <c r="D10" s="129"/>
      <c r="E10" s="130"/>
      <c r="H10" s="131" t="s">
        <v>140</v>
      </c>
      <c r="I10" s="132">
        <v>2</v>
      </c>
      <c r="J10" s="133">
        <v>2650</v>
      </c>
      <c r="K10" s="133">
        <v>750</v>
      </c>
      <c r="L10" s="133">
        <v>850</v>
      </c>
      <c r="M10" s="133">
        <v>920</v>
      </c>
      <c r="N10" s="133">
        <v>990</v>
      </c>
    </row>
    <row r="11" spans="1:14" ht="15.75" hidden="1" thickBot="1" x14ac:dyDescent="0.3">
      <c r="A11" s="127"/>
      <c r="B11" s="128"/>
      <c r="C11" s="129"/>
      <c r="D11" s="129"/>
      <c r="E11" s="130"/>
      <c r="H11" s="131" t="s">
        <v>141</v>
      </c>
      <c r="I11" s="132">
        <v>1</v>
      </c>
      <c r="J11" s="133">
        <v>2600</v>
      </c>
      <c r="K11" s="133">
        <v>400</v>
      </c>
      <c r="L11" s="133">
        <v>500</v>
      </c>
      <c r="M11" s="133">
        <v>540</v>
      </c>
      <c r="N11" s="133">
        <v>580</v>
      </c>
    </row>
    <row r="12" spans="1:14" ht="15.75" hidden="1" thickBot="1" x14ac:dyDescent="0.3">
      <c r="A12" s="127" t="s">
        <v>155</v>
      </c>
      <c r="B12" s="136">
        <f>'A COMPLETER'!B24*0.9</f>
        <v>0</v>
      </c>
      <c r="C12" s="129"/>
      <c r="D12" s="129"/>
      <c r="E12" s="130"/>
      <c r="I12" s="124"/>
    </row>
    <row r="13" spans="1:14" ht="15.75" hidden="1" thickBot="1" x14ac:dyDescent="0.3">
      <c r="A13" s="127"/>
      <c r="B13" s="128"/>
      <c r="C13" s="129"/>
      <c r="D13" s="129"/>
      <c r="E13" s="130"/>
      <c r="H13" s="132" t="s">
        <v>159</v>
      </c>
      <c r="I13" s="132">
        <v>2025</v>
      </c>
      <c r="J13" s="141">
        <v>2026</v>
      </c>
      <c r="K13" s="141">
        <v>2027</v>
      </c>
    </row>
    <row r="14" spans="1:14" ht="75.75" hidden="1" thickBot="1" x14ac:dyDescent="0.3">
      <c r="A14" s="142" t="s">
        <v>162</v>
      </c>
      <c r="B14" s="143" t="e">
        <f>'A COMPLETER'!B35+PSU!B11+'Heures de préparation'!B20+'Bonus Inclusion Handicap'!C24+'Bonus Mixité Sociale'!D19+'Bonus Attractivité'!B12+'Journées Pédagogiques'!B22+'Bonus Territoire CTG'!B10</f>
        <v>#VALUE!</v>
      </c>
      <c r="C14" s="129"/>
      <c r="D14" s="129"/>
      <c r="E14" s="130"/>
      <c r="H14" s="144" t="s">
        <v>160</v>
      </c>
      <c r="I14" s="145">
        <v>1.1000000000000001</v>
      </c>
      <c r="J14" s="146">
        <v>1.081</v>
      </c>
      <c r="K14" s="146">
        <v>1.081</v>
      </c>
    </row>
    <row r="15" spans="1:14" ht="15.75" hidden="1" thickBot="1" x14ac:dyDescent="0.3">
      <c r="A15" s="127"/>
      <c r="B15" s="128"/>
      <c r="C15" s="129"/>
      <c r="D15" s="129"/>
      <c r="E15" s="130"/>
    </row>
    <row r="16" spans="1:14" ht="15.75" hidden="1" thickBot="1" x14ac:dyDescent="0.3">
      <c r="A16" s="127" t="s">
        <v>156</v>
      </c>
      <c r="B16" s="147" t="e">
        <f>IF(B14&lt;B12,B10,IF((B12-'A COMPLETER'!B35-'RECAP DROITS'!B3-'RECAP DROITS'!B5-'RECAP DROITS'!B11-'RECAP DROITS'!B9-'RECAP DROITS'!B7-'RECAP DROITS'!B13)&gt;0,B12-'A COMPLETER'!B35-'RECAP DROITS'!B3-'RECAP DROITS'!B5-'RECAP DROITS'!B11-'RECAP DROITS'!B9-'RECAP DROITS'!B7-'RECAP DROITS'!B13,0))</f>
        <v>#VALUE!</v>
      </c>
      <c r="C16" s="129"/>
      <c r="D16" s="148"/>
      <c r="E16" s="149"/>
    </row>
    <row r="17" spans="1:5" ht="15.75" hidden="1" thickBot="1" x14ac:dyDescent="0.3">
      <c r="A17" s="150" t="e">
        <f>IF(B16&lt;B10,"Ecrêtement de","")</f>
        <v>#VALUE!</v>
      </c>
      <c r="B17" s="151" t="e">
        <f>IF(B16&lt;B10,B10-B16,"")</f>
        <v>#VALUE!</v>
      </c>
      <c r="C17" s="152"/>
      <c r="D17" s="152"/>
      <c r="E17" s="153"/>
    </row>
    <row r="18" spans="1:5" ht="15.75" hidden="1" thickBot="1" x14ac:dyDescent="0.3"/>
    <row r="19" spans="1:5" ht="15.75" hidden="1" thickBot="1" x14ac:dyDescent="0.3">
      <c r="A19" s="238" t="s">
        <v>165</v>
      </c>
      <c r="B19" s="239"/>
      <c r="C19" s="239"/>
      <c r="D19" s="239"/>
      <c r="E19" s="240"/>
    </row>
    <row r="20" spans="1:5" ht="15.75" hidden="1" thickBot="1" x14ac:dyDescent="0.3">
      <c r="A20" s="127" t="s">
        <v>147</v>
      </c>
      <c r="B20" s="134" cm="1">
        <f t="array" ref="B20">_xlfn.IFS(
OR('A COMPLETER'!B44="",'A COMPLETER'!B44=0),0,
'A COMPLETER'!B61&lt;='A COMPLETER'!B44,'A COMPLETER'!B61,
'A COMPLETER'!B61&gt;'A COMPLETER'!B44,'A COMPLETER'!B44)</f>
        <v>0</v>
      </c>
      <c r="C20" s="154"/>
      <c r="D20" s="155" t="s">
        <v>148</v>
      </c>
      <c r="E20" s="156" cm="1">
        <f t="array" ref="E20">_xlfn.IFS(OR('A COMPLETER'!B61="",'A COMPLETER'!B61=0),0,
OR('A COMPLETER'!B44="",'A COMPLETER'!B44=0),'A COMPLETER'!B61,
'A COMPLETER'!B61&lt;='A COMPLETER'!B44,0,
'A COMPLETER'!B61&gt;'A COMPLETER'!B44,ROUND('A COMPLETER'!B61-'A COMPLETER'!B44,0))</f>
        <v>0</v>
      </c>
    </row>
    <row r="21" spans="1:5" ht="15.75" hidden="1" thickBot="1" x14ac:dyDescent="0.3">
      <c r="A21" s="157"/>
      <c r="B21" s="154" t="s">
        <v>145</v>
      </c>
      <c r="C21" s="154"/>
      <c r="D21" s="158"/>
      <c r="E21" s="159" t="s">
        <v>35</v>
      </c>
    </row>
    <row r="22" spans="1:5" ht="15.75" hidden="1" thickBot="1" x14ac:dyDescent="0.3">
      <c r="A22" s="127" t="s">
        <v>161</v>
      </c>
      <c r="B22" s="160" t="e" cm="1">
        <f t="array" ref="B22">ROUND(
_xlfn.IFS(
AND('A COMPLETER'!B46='Bonus Territoire CTG'!I11,'Bonus Territoire CTG'!B6&gt;='Bonus Territoire CTG'!J11),'Bonus Territoire CTG'!B6,
AND('A COMPLETER'!B46='Bonus Territoire CTG'!I10,'Bonus Territoire CTG'!B6&gt;='Bonus Territoire CTG'!J10),'Bonus Territoire CTG'!B6,
AND('A COMPLETER'!B46='Bonus Territoire CTG'!I9,'Bonus Territoire CTG'!B6&gt;='Bonus Territoire CTG'!J9),'Bonus Territoire CTG'!B6,
AND('A COMPLETER'!B46='Bonus Territoire CTG'!I8,'Bonus Territoire CTG'!B6&gt;='Bonus Territoire CTG'!J8),'Bonus Territoire CTG'!B6,
AND('A COMPLETER'!B46='Bonus Territoire CTG'!I7,'Bonus Territoire CTG'!B6&gt;='Bonus Territoire CTG'!J7),'Bonus Territoire CTG'!B6,
AND('A COMPLETER'!B46='Bonus Territoire CTG'!I6,'Bonus Territoire CTG'!B6&gt;='Bonus Territoire CTG'!J6),'Bonus Territoire CTG'!B6,
AND('A COMPLETER'!B46='Bonus Territoire CTG'!I5,'Bonus Territoire CTG'!B6&gt;='Bonus Territoire CTG'!J5),'Bonus Territoire CTG'!B6,
AND('A COMPLETER'!B46='Bonus Territoire CTG'!I4,'Bonus Territoire CTG'!B6&gt;='Bonus Territoire CTG'!J4),'Bonus Territoire CTG'!B6,
AND('A COMPLETER'!B46='Bonus Territoire CTG'!I3,'Bonus Territoire CTG'!B6&gt;='Bonus Territoire CTG'!J3),'Bonus Territoire CTG'!B6,
AND('A COMPLETER'!B46='Bonus Territoire CTG'!I11,'Bonus Territoire CTG'!B6*'Bonus Territoire CTG'!I14&gt;'Bonus Territoire CTG'!J11),'Bonus Territoire CTG'!J11,
AND('A COMPLETER'!B46='Bonus Territoire CTG'!I10,'Bonus Territoire CTG'!B6*'Bonus Territoire CTG'!I14&gt;'Bonus Territoire CTG'!J10),'Bonus Territoire CTG'!J10,
AND('A COMPLETER'!B46='Bonus Territoire CTG'!I9,'Bonus Territoire CTG'!B6*'Bonus Territoire CTG'!I14&gt;'Bonus Territoire CTG'!J9),'Bonus Territoire CTG'!J9,
AND('A COMPLETER'!B46='Bonus Territoire CTG'!I8,'Bonus Territoire CTG'!B6*'Bonus Territoire CTG'!I14&gt;'Bonus Territoire CTG'!J8),'Bonus Territoire CTG'!J8,
AND('A COMPLETER'!B46='Bonus Territoire CTG'!I7,'Bonus Territoire CTG'!B6*'Bonus Territoire CTG'!I14&gt;'Bonus Territoire CTG'!J7),'Bonus Territoire CTG'!J7,
AND('A COMPLETER'!B46='Bonus Territoire CTG'!I6,'Bonus Territoire CTG'!B6*'Bonus Territoire CTG'!I14&gt;'Bonus Territoire CTG'!J6),'Bonus Territoire CTG'!J6,
AND('A COMPLETER'!B46='Bonus Territoire CTG'!I5,'Bonus Territoire CTG'!B6*'Bonus Territoire CTG'!I14&gt;'Bonus Territoire CTG'!J5),'Bonus Territoire CTG'!J5,
AND('A COMPLETER'!B46='Bonus Territoire CTG'!I4,'Bonus Territoire CTG'!B6*'Bonus Territoire CTG'!I14&gt;'Bonus Territoire CTG'!J4),'Bonus Territoire CTG'!J4,
AND('A COMPLETER'!B46='Bonus Territoire CTG'!I3,'Bonus Territoire CTG'!B6*'Bonus Territoire CTG'!I14&gt;'Bonus Territoire CTG'!J3),'Bonus Territoire CTG'!J3,
AND('A COMPLETER'!B46='Bonus Territoire CTG'!I11,'Bonus Territoire CTG'!L11&lt;='Bonus Territoire CTG'!B6*'Bonus Territoire CTG'!I14,'Bonus Territoire CTG'!B6&lt;='Bonus Territoire CTG'!J11),'Bonus Territoire CTG'!B6*'Bonus Territoire CTG'!I14,
AND('A COMPLETER'!B46='Bonus Territoire CTG'!I10,'Bonus Territoire CTG'!L10&lt;='Bonus Territoire CTG'!B6*'Bonus Territoire CTG'!I14,'Bonus Territoire CTG'!B6&lt;='Bonus Territoire CTG'!J10),'Bonus Territoire CTG'!B6*'Bonus Territoire CTG'!I14,
AND('A COMPLETER'!B46='Bonus Territoire CTG'!I9,'Bonus Territoire CTG'!L9&lt;='Bonus Territoire CTG'!B6*'Bonus Territoire CTG'!I14,'Bonus Territoire CTG'!B6&lt;='Bonus Territoire CTG'!J9),'Bonus Territoire CTG'!B6*'Bonus Territoire CTG'!I14,
AND('A COMPLETER'!B46='Bonus Territoire CTG'!I8,'Bonus Territoire CTG'!L8&lt;='Bonus Territoire CTG'!B6*'Bonus Territoire CTG'!I14,'Bonus Territoire CTG'!B6&lt;='Bonus Territoire CTG'!J8),'Bonus Territoire CTG'!B6*'Bonus Territoire CTG'!I14,
AND('A COMPLETER'!B46='Bonus Territoire CTG'!I7,'Bonus Territoire CTG'!L7&lt;='Bonus Territoire CTG'!B6*'Bonus Territoire CTG'!I14,'Bonus Territoire CTG'!B6&lt;='Bonus Territoire CTG'!J7),'Bonus Territoire CTG'!B6*'Bonus Territoire CTG'!I14,
AND('A COMPLETER'!B46='Bonus Territoire CTG'!I6,'Bonus Territoire CTG'!L6&lt;='Bonus Territoire CTG'!B6*'Bonus Territoire CTG'!I14,'Bonus Territoire CTG'!B6&lt;='Bonus Territoire CTG'!J6),'Bonus Territoire CTG'!B6*'Bonus Territoire CTG'!I14,
AND('A COMPLETER'!B46='Bonus Territoire CTG'!I5,'Bonus Territoire CTG'!L5&lt;='Bonus Territoire CTG'!B6*'Bonus Territoire CTG'!I14,'Bonus Territoire CTG'!B6&lt;='Bonus Territoire CTG'!J5),'Bonus Territoire CTG'!B6*'Bonus Territoire CTG'!I14,
AND('A COMPLETER'!B46='Bonus Territoire CTG'!I4,'Bonus Territoire CTG'!L4&lt;='Bonus Territoire CTG'!B6*'Bonus Territoire CTG'!I14,'Bonus Territoire CTG'!B6&lt;='Bonus Territoire CTG'!J4),'Bonus Territoire CTG'!B6*'Bonus Territoire CTG'!I14,
AND('A COMPLETER'!B46='Bonus Territoire CTG'!I3,'Bonus Territoire CTG'!L3&lt;='Bonus Territoire CTG'!B6*'Bonus Territoire CTG'!I14,'Bonus Territoire CTG'!B6&lt;='Bonus Territoire CTG'!J3),'Bonus Territoire CTG'!B6*'Bonus Territoire CTG'!I14,
AND('A COMPLETER'!B46='Bonus Territoire CTG'!I11,'Bonus Territoire CTG'!B6*'Bonus Territoire CTG'!I14&lt;'Bonus Territoire CTG'!L11),'Bonus Territoire CTG'!L11,
AND('A COMPLETER'!B46='Bonus Territoire CTG'!I10,'Bonus Territoire CTG'!B6*'Bonus Territoire CTG'!I14&lt;'Bonus Territoire CTG'!L10),'Bonus Territoire CTG'!L10,
AND('A COMPLETER'!B46='Bonus Territoire CTG'!I9,'Bonus Territoire CTG'!B6*'Bonus Territoire CTG'!I14&lt;'Bonus Territoire CTG'!L9),'Bonus Territoire CTG'!L9,
AND('A COMPLETER'!B46='Bonus Territoire CTG'!I8,'Bonus Territoire CTG'!B6*'Bonus Territoire CTG'!I14&lt;'Bonus Territoire CTG'!L8),'Bonus Territoire CTG'!L8,
AND('A COMPLETER'!B46='Bonus Territoire CTG'!I7,'Bonus Territoire CTG'!B6*'Bonus Territoire CTG'!I14&lt;'Bonus Territoire CTG'!L7),'Bonus Territoire CTG'!L7,
AND('A COMPLETER'!B46='Bonus Territoire CTG'!I6,'Bonus Territoire CTG'!B6*'Bonus Territoire CTG'!I14&lt;'Bonus Territoire CTG'!L6),'Bonus Territoire CTG'!L6,
AND('A COMPLETER'!B46='Bonus Territoire CTG'!I5,'Bonus Territoire CTG'!B6*'Bonus Territoire CTG'!I14&lt;'Bonus Territoire CTG'!L5),'Bonus Territoire CTG'!L5,
AND('A COMPLETER'!B46='Bonus Territoire CTG'!I4,'Bonus Territoire CTG'!B6*'Bonus Territoire CTG'!I14&lt;'Bonus Territoire CTG'!L4),'Bonus Territoire CTG'!L4,
AND('A COMPLETER'!B46='Bonus Territoire CTG'!I3,'Bonus Territoire CTG'!B6*'Bonus Territoire CTG'!I14&lt;'Bonus Territoire CTG'!L3),'Bonus Territoire CTG'!L3),2)</f>
        <v>#N/A</v>
      </c>
      <c r="C22" s="129"/>
      <c r="D22" s="161" t="s">
        <v>152</v>
      </c>
      <c r="E22" s="162" t="e" cm="1">
        <f t="array" ref="E22">_xlfn.SWITCH('A COMPLETER'!B46,
I11,J11,
I10,J10,
I9,J9,
I8,J8,
I7,J7,
I6,J6,
I5,J5,
I4,J4,
I3,J3)</f>
        <v>#N/A</v>
      </c>
    </row>
    <row r="23" spans="1:5" ht="15.75" hidden="1" thickBot="1" x14ac:dyDescent="0.3">
      <c r="A23" s="127"/>
      <c r="B23" s="128" t="s">
        <v>40</v>
      </c>
      <c r="C23" s="129"/>
      <c r="D23" s="161"/>
      <c r="E23" s="163" t="s">
        <v>40</v>
      </c>
    </row>
    <row r="24" spans="1:5" ht="15.75" hidden="1" thickBot="1" x14ac:dyDescent="0.3">
      <c r="A24" s="127" t="s">
        <v>151</v>
      </c>
      <c r="B24" s="136" t="e">
        <f>B20*B22</f>
        <v>#N/A</v>
      </c>
      <c r="C24" s="129"/>
      <c r="D24" s="161" t="s">
        <v>153</v>
      </c>
      <c r="E24" s="162" t="e">
        <f>E20*E22</f>
        <v>#N/A</v>
      </c>
    </row>
    <row r="25" spans="1:5" ht="15.75" hidden="1" thickBot="1" x14ac:dyDescent="0.3">
      <c r="A25" s="127"/>
      <c r="B25" s="128"/>
      <c r="C25" s="129"/>
      <c r="D25" s="129"/>
      <c r="E25" s="130"/>
    </row>
    <row r="26" spans="1:5" ht="30.75" hidden="1" thickBot="1" x14ac:dyDescent="0.3">
      <c r="A26" s="139" t="s">
        <v>154</v>
      </c>
      <c r="B26" s="140" t="e">
        <f>B24+E24</f>
        <v>#N/A</v>
      </c>
      <c r="C26" s="129"/>
      <c r="D26" s="129"/>
      <c r="E26" s="130"/>
    </row>
    <row r="27" spans="1:5" ht="15.75" hidden="1" thickBot="1" x14ac:dyDescent="0.3">
      <c r="A27" s="127"/>
      <c r="B27" s="128"/>
      <c r="C27" s="129"/>
      <c r="D27" s="129"/>
      <c r="E27" s="130"/>
    </row>
    <row r="28" spans="1:5" ht="15.75" hidden="1" thickBot="1" x14ac:dyDescent="0.3">
      <c r="A28" s="127" t="s">
        <v>155</v>
      </c>
      <c r="B28" s="136">
        <f>'A COMPLETER'!B24*0.9</f>
        <v>0</v>
      </c>
      <c r="C28" s="129"/>
      <c r="D28" s="129"/>
      <c r="E28" s="130"/>
    </row>
    <row r="29" spans="1:5" ht="15.75" hidden="1" thickBot="1" x14ac:dyDescent="0.3">
      <c r="A29" s="127"/>
      <c r="B29" s="128"/>
      <c r="C29" s="129"/>
      <c r="D29" s="129"/>
      <c r="E29" s="130"/>
    </row>
    <row r="30" spans="1:5" ht="75.75" hidden="1" thickBot="1" x14ac:dyDescent="0.3">
      <c r="A30" s="142" t="s">
        <v>162</v>
      </c>
      <c r="B30" s="143" t="e">
        <f>'A COMPLETER'!B35+PSU!B11+'Heures de préparation'!B20+'Bonus Inclusion Handicap'!C24+'Bonus Mixité Sociale'!D19+'Bonus Attractivité'!B12+'Journées Pédagogiques'!B22+'Bonus Territoire CTG'!B26</f>
        <v>#VALUE!</v>
      </c>
      <c r="C30" s="129"/>
      <c r="D30" s="164"/>
      <c r="E30" s="130"/>
    </row>
    <row r="31" spans="1:5" ht="15.75" hidden="1" thickBot="1" x14ac:dyDescent="0.3">
      <c r="A31" s="127"/>
      <c r="B31" s="128"/>
      <c r="C31" s="129"/>
      <c r="D31" s="129"/>
      <c r="E31" s="130"/>
    </row>
    <row r="32" spans="1:5" ht="15.75" hidden="1" thickBot="1" x14ac:dyDescent="0.3">
      <c r="A32" s="127" t="s">
        <v>156</v>
      </c>
      <c r="B32" s="147" t="e">
        <f>IF(B30&lt;B28,B26,IF((B28-'A COMPLETER'!B35-'RECAP DROITS'!B3-'RECAP DROITS'!B5-'RECAP DROITS'!B11-'RECAP DROITS'!B9-'RECAP DROITS'!B7-'RECAP DROITS'!B13)&gt;0,B28-'A COMPLETER'!B35-'RECAP DROITS'!B3-'RECAP DROITS'!B5-'RECAP DROITS'!B11-'RECAP DROITS'!B9-'RECAP DROITS'!B7-'RECAP DROITS'!B13,0))</f>
        <v>#VALUE!</v>
      </c>
      <c r="C32" s="129"/>
      <c r="D32" s="129"/>
      <c r="E32" s="130"/>
    </row>
    <row r="33" spans="1:5" hidden="1" x14ac:dyDescent="0.25">
      <c r="A33" s="165" t="e">
        <f>IF(B32&lt;B26,"Attention  écrêtement de","")</f>
        <v>#VALUE!</v>
      </c>
      <c r="B33" s="166" t="e">
        <f>IF(B32&lt;B26,B26-B32,"")</f>
        <v>#VALUE!</v>
      </c>
      <c r="C33" s="129"/>
      <c r="D33" s="129"/>
      <c r="E33" s="130"/>
    </row>
    <row r="34" spans="1:5" ht="15.75" hidden="1" thickBot="1" x14ac:dyDescent="0.3">
      <c r="A34" s="167"/>
      <c r="B34" s="168"/>
      <c r="C34" s="152"/>
      <c r="D34" s="152"/>
      <c r="E34" s="153"/>
    </row>
    <row r="35" spans="1:5" ht="15.75" thickBot="1" x14ac:dyDescent="0.3">
      <c r="A35" s="238" t="s">
        <v>171</v>
      </c>
      <c r="B35" s="239"/>
      <c r="C35" s="239"/>
      <c r="D35" s="239"/>
      <c r="E35" s="240"/>
    </row>
    <row r="36" spans="1:5" ht="15.75" thickBot="1" x14ac:dyDescent="0.3">
      <c r="A36" s="127" t="s">
        <v>147</v>
      </c>
      <c r="B36" s="134" cm="1">
        <f t="array" ref="B36">_xlfn.IFS(
OR('A COMPLETER'!B44="",'A COMPLETER'!B44=0),0,
'A COMPLETER'!B61&lt;='A COMPLETER'!B44,'A COMPLETER'!B61,
'A COMPLETER'!B61&gt;'A COMPLETER'!B44,'A COMPLETER'!B44)</f>
        <v>0</v>
      </c>
      <c r="C36" s="154"/>
      <c r="D36" s="155" t="s">
        <v>148</v>
      </c>
      <c r="E36" s="156" cm="1">
        <f t="array" ref="E36">_xlfn.IFS(OR('A COMPLETER'!B61="",'A COMPLETER'!B61=0),0,
OR('A COMPLETER'!B44="",'A COMPLETER'!B44=0),'A COMPLETER'!B61,
'A COMPLETER'!B61&lt;='A COMPLETER'!B44,0,
'A COMPLETER'!B61&gt;'A COMPLETER'!B44,ROUND('A COMPLETER'!B61-'A COMPLETER'!B44,0))</f>
        <v>0</v>
      </c>
    </row>
    <row r="37" spans="1:5" ht="15.75" thickBot="1" x14ac:dyDescent="0.3">
      <c r="A37" s="157"/>
      <c r="B37" s="154" t="s">
        <v>145</v>
      </c>
      <c r="C37" s="154"/>
      <c r="D37" s="158"/>
      <c r="E37" s="159" t="s">
        <v>35</v>
      </c>
    </row>
    <row r="38" spans="1:5" ht="15.75" thickBot="1" x14ac:dyDescent="0.3">
      <c r="A38" s="127" t="s">
        <v>172</v>
      </c>
      <c r="B38" s="160" t="e" cm="1">
        <f t="array" ref="B38">IF('A COMPLETER'!B43="Oui",'A COMPLETER'!B45,
ROUND(
_xlfn.IFS(
AND('A COMPLETER'!B46='Bonus Territoire CTG'!I11,'Bonus Territoire CTG'!B22&gt;='Bonus Territoire CTG'!J11),'Bonus Territoire CTG'!B22,
AND('A COMPLETER'!B46='Bonus Territoire CTG'!I10,'Bonus Territoire CTG'!B22&gt;='Bonus Territoire CTG'!J10),'Bonus Territoire CTG'!B22,
AND('A COMPLETER'!B46='Bonus Territoire CTG'!I9,'Bonus Territoire CTG'!B22&gt;='Bonus Territoire CTG'!J9),'Bonus Territoire CTG'!B22,
AND('A COMPLETER'!B46='Bonus Territoire CTG'!I8,'Bonus Territoire CTG'!B22&gt;='Bonus Territoire CTG'!J8),'Bonus Territoire CTG'!B22,
AND('A COMPLETER'!B46='Bonus Territoire CTG'!I7,'Bonus Territoire CTG'!B22&gt;='Bonus Territoire CTG'!J7),'Bonus Territoire CTG'!B22,
AND('A COMPLETER'!B46='Bonus Territoire CTG'!I6,'Bonus Territoire CTG'!B22&gt;='Bonus Territoire CTG'!J6),'Bonus Territoire CTG'!B22,
AND('A COMPLETER'!B46='Bonus Territoire CTG'!I5,'Bonus Territoire CTG'!B22&gt;='Bonus Territoire CTG'!J5),'Bonus Territoire CTG'!B22,
AND('A COMPLETER'!B46='Bonus Territoire CTG'!I4,'Bonus Territoire CTG'!B22&gt;='Bonus Territoire CTG'!J4),'Bonus Territoire CTG'!B22,
AND('A COMPLETER'!B46='Bonus Territoire CTG'!I3,'Bonus Territoire CTG'!B22&gt;='Bonus Territoire CTG'!J3),'Bonus Territoire CTG'!B22,
AND('A COMPLETER'!B46='Bonus Territoire CTG'!I11,'Bonus Territoire CTG'!B22*'Bonus Territoire CTG'!J14&gt;'Bonus Territoire CTG'!J11),'Bonus Territoire CTG'!J11,
AND('A COMPLETER'!B46='Bonus Territoire CTG'!I10,'Bonus Territoire CTG'!B22*'Bonus Territoire CTG'!J14&gt;'Bonus Territoire CTG'!J10),'Bonus Territoire CTG'!J10,
AND('A COMPLETER'!B46='Bonus Territoire CTG'!I9,'Bonus Territoire CTG'!B22*'Bonus Territoire CTG'!J14&gt;'Bonus Territoire CTG'!J9),'Bonus Territoire CTG'!J9,
AND('A COMPLETER'!B46='Bonus Territoire CTG'!I8,'Bonus Territoire CTG'!B22*'Bonus Territoire CTG'!J14&gt;'Bonus Territoire CTG'!J8),'Bonus Territoire CTG'!J8,
AND('A COMPLETER'!B46='Bonus Territoire CTG'!I7,'Bonus Territoire CTG'!B22*'Bonus Territoire CTG'!J14&gt;'Bonus Territoire CTG'!J7),'Bonus Territoire CTG'!J7,
AND('A COMPLETER'!B46='Bonus Territoire CTG'!I6,'Bonus Territoire CTG'!B22*'Bonus Territoire CTG'!J14&gt;'Bonus Territoire CTG'!J6),'Bonus Territoire CTG'!J6,
AND('A COMPLETER'!B46='Bonus Territoire CTG'!I5,'Bonus Territoire CTG'!B22*'Bonus Territoire CTG'!J14&gt;'Bonus Territoire CTG'!J5),'Bonus Territoire CTG'!J5,
AND('A COMPLETER'!B46='Bonus Territoire CTG'!I4,'Bonus Territoire CTG'!B22*'Bonus Territoire CTG'!J14&gt;'Bonus Territoire CTG'!J4),'Bonus Territoire CTG'!J4,
AND('A COMPLETER'!B46='Bonus Territoire CTG'!I3,'Bonus Territoire CTG'!B22*'Bonus Territoire CTG'!J14&gt;'Bonus Territoire CTG'!J3),'Bonus Territoire CTG'!J3,
AND('A COMPLETER'!B46='Bonus Territoire CTG'!I11,'Bonus Territoire CTG'!M11&lt;='Bonus Territoire CTG'!B22*'Bonus Territoire CTG'!J14,'Bonus Territoire CTG'!B22&lt;='Bonus Territoire CTG'!J11),'Bonus Territoire CTG'!B22*'Bonus Territoire CTG'!J14,
AND('A COMPLETER'!B46='Bonus Territoire CTG'!I10,'Bonus Territoire CTG'!M10&lt;='Bonus Territoire CTG'!B22*'Bonus Territoire CTG'!J14,'Bonus Territoire CTG'!B22&lt;='Bonus Territoire CTG'!J10),'Bonus Territoire CTG'!B22*'Bonus Territoire CTG'!J14,
AND('A COMPLETER'!B46='Bonus Territoire CTG'!I9,'Bonus Territoire CTG'!M9&lt;='Bonus Territoire CTG'!B22*'Bonus Territoire CTG'!J14,'Bonus Territoire CTG'!B22&lt;='Bonus Territoire CTG'!J9),'Bonus Territoire CTG'!B22*'Bonus Territoire CTG'!J14,
AND('A COMPLETER'!B46='Bonus Territoire CTG'!I8,'Bonus Territoire CTG'!M8&lt;='Bonus Territoire CTG'!B22*'Bonus Territoire CTG'!J14,'Bonus Territoire CTG'!B22&lt;='Bonus Territoire CTG'!J8),'Bonus Territoire CTG'!B22*'Bonus Territoire CTG'!J14,
AND('A COMPLETER'!B46='Bonus Territoire CTG'!I7,'Bonus Territoire CTG'!M7&lt;='Bonus Territoire CTG'!B22*'Bonus Territoire CTG'!J14,'Bonus Territoire CTG'!B22&lt;='Bonus Territoire CTG'!J7),'Bonus Territoire CTG'!B22*'Bonus Territoire CTG'!J14,
AND('A COMPLETER'!B46='Bonus Territoire CTG'!I6,'Bonus Territoire CTG'!M6&lt;='Bonus Territoire CTG'!B22*'Bonus Territoire CTG'!J14,'Bonus Territoire CTG'!B22&lt;='Bonus Territoire CTG'!J6),'Bonus Territoire CTG'!B22*'Bonus Territoire CTG'!J14,
AND('A COMPLETER'!B46='Bonus Territoire CTG'!I5,'Bonus Territoire CTG'!M5&lt;='Bonus Territoire CTG'!B22*'Bonus Territoire CTG'!J14,'Bonus Territoire CTG'!B22&lt;='Bonus Territoire CTG'!J5),'Bonus Territoire CTG'!B22*'Bonus Territoire CTG'!J14,
AND('A COMPLETER'!B46='Bonus Territoire CTG'!I4,'Bonus Territoire CTG'!M4&lt;='Bonus Territoire CTG'!B22*'Bonus Territoire CTG'!J14,'Bonus Territoire CTG'!B22&lt;='Bonus Territoire CTG'!J4),'Bonus Territoire CTG'!B22*'Bonus Territoire CTG'!J14,
AND('A COMPLETER'!B46='Bonus Territoire CTG'!I3,'Bonus Territoire CTG'!M3&lt;='Bonus Territoire CTG'!B22*'Bonus Territoire CTG'!J14,'Bonus Territoire CTG'!B22&lt;='Bonus Territoire CTG'!J3),'Bonus Territoire CTG'!B22*'Bonus Territoire CTG'!J14,
AND('A COMPLETER'!B46='Bonus Territoire CTG'!I11,'Bonus Territoire CTG'!B22*'Bonus Territoire CTG'!J14&lt;'Bonus Territoire CTG'!M11),'Bonus Territoire CTG'!M11,
AND('A COMPLETER'!B46='Bonus Territoire CTG'!I10,'Bonus Territoire CTG'!B22*'Bonus Territoire CTG'!J14&lt;'Bonus Territoire CTG'!M10),'Bonus Territoire CTG'!M10,
AND('A COMPLETER'!B46='Bonus Territoire CTG'!I9,'Bonus Territoire CTG'!B22*'Bonus Territoire CTG'!J14&lt;'Bonus Territoire CTG'!M9),'Bonus Territoire CTG'!M9,
AND('A COMPLETER'!B46='Bonus Territoire CTG'!I8,'Bonus Territoire CTG'!B22*'Bonus Territoire CTG'!J14&lt;'Bonus Territoire CTG'!M8),'Bonus Territoire CTG'!M8,
AND('A COMPLETER'!B46='Bonus Territoire CTG'!I7,'Bonus Territoire CTG'!B22*'Bonus Territoire CTG'!J14&lt;'Bonus Territoire CTG'!M7),'Bonus Territoire CTG'!M7,
AND('A COMPLETER'!B46='Bonus Territoire CTG'!I6,'Bonus Territoire CTG'!B22*'Bonus Territoire CTG'!J14&lt;'Bonus Territoire CTG'!M6),'Bonus Territoire CTG'!M6,
AND('A COMPLETER'!B46='Bonus Territoire CTG'!I5,'Bonus Territoire CTG'!B22*'Bonus Territoire CTG'!J14&lt;'Bonus Territoire CTG'!M5),'Bonus Territoire CTG'!M5,
AND('A COMPLETER'!B46='Bonus Territoire CTG'!I4,'Bonus Territoire CTG'!B22*'Bonus Territoire CTG'!J14&lt;'Bonus Territoire CTG'!M4),'Bonus Territoire CTG'!M4,
AND('A COMPLETER'!B46='Bonus Territoire CTG'!I3,'Bonus Territoire CTG'!B22*'Bonus Territoire CTG'!J14&lt;'Bonus Territoire CTG'!M3),'Bonus Territoire CTG'!M3),2))</f>
        <v>#N/A</v>
      </c>
      <c r="C38" s="129"/>
      <c r="D38" s="161" t="s">
        <v>152</v>
      </c>
      <c r="E38" s="162" t="e" cm="1">
        <f t="array" ref="E38">_xlfn.SWITCH('A COMPLETER'!B46,
I11,J11,
I10,J10,
I9,J9,
I8,J8,
I7,J7,
I6,J6,
I5,J5,
I4,J4,
I3,J3)</f>
        <v>#N/A</v>
      </c>
    </row>
    <row r="39" spans="1:5" ht="15.75" thickBot="1" x14ac:dyDescent="0.3">
      <c r="A39" s="127"/>
      <c r="B39" s="128" t="s">
        <v>40</v>
      </c>
      <c r="C39" s="129"/>
      <c r="D39" s="161"/>
      <c r="E39" s="163" t="s">
        <v>40</v>
      </c>
    </row>
    <row r="40" spans="1:5" ht="15.75" thickBot="1" x14ac:dyDescent="0.3">
      <c r="A40" s="127" t="s">
        <v>151</v>
      </c>
      <c r="B40" s="136" t="e">
        <f>B36*B38</f>
        <v>#N/A</v>
      </c>
      <c r="C40" s="129"/>
      <c r="D40" s="161" t="s">
        <v>153</v>
      </c>
      <c r="E40" s="162" t="e">
        <f>E36*E38</f>
        <v>#N/A</v>
      </c>
    </row>
    <row r="41" spans="1:5" ht="15.75" thickBot="1" x14ac:dyDescent="0.3">
      <c r="A41" s="127"/>
      <c r="B41" s="128"/>
      <c r="C41" s="129"/>
      <c r="D41" s="129"/>
      <c r="E41" s="130"/>
    </row>
    <row r="42" spans="1:5" ht="30.75" thickBot="1" x14ac:dyDescent="0.3">
      <c r="A42" s="139" t="s">
        <v>154</v>
      </c>
      <c r="B42" s="140" t="e">
        <f>B40+E40</f>
        <v>#N/A</v>
      </c>
      <c r="C42" s="129"/>
      <c r="D42" s="129"/>
      <c r="E42" s="130"/>
    </row>
    <row r="43" spans="1:5" ht="15.75" thickBot="1" x14ac:dyDescent="0.3">
      <c r="A43" s="127"/>
      <c r="B43" s="128"/>
      <c r="C43" s="129"/>
      <c r="D43" s="129"/>
      <c r="E43" s="130"/>
    </row>
    <row r="44" spans="1:5" ht="15.75" thickBot="1" x14ac:dyDescent="0.3">
      <c r="A44" s="127" t="s">
        <v>155</v>
      </c>
      <c r="B44" s="136">
        <f>'A COMPLETER'!B24*0.9</f>
        <v>0</v>
      </c>
      <c r="C44" s="129"/>
      <c r="D44" s="129"/>
      <c r="E44" s="130"/>
    </row>
    <row r="45" spans="1:5" ht="15.75" thickBot="1" x14ac:dyDescent="0.3">
      <c r="A45" s="127"/>
      <c r="B45" s="128"/>
      <c r="C45" s="129"/>
      <c r="D45" s="129"/>
      <c r="E45" s="130"/>
    </row>
    <row r="46" spans="1:5" ht="75.75" thickBot="1" x14ac:dyDescent="0.3">
      <c r="A46" s="142" t="s">
        <v>162</v>
      </c>
      <c r="B46" s="143" t="e">
        <f>'A COMPLETER'!B35+PSU!B11+'Heures de préparation'!B20+'Bonus Inclusion Handicap'!C24+'Bonus Mixité Sociale'!D19+'Bonus Attractivité'!B12+'Journées Pédagogiques'!B22+'Bonus Territoire CTG'!B26</f>
        <v>#VALUE!</v>
      </c>
      <c r="C46" s="129"/>
      <c r="D46" s="164"/>
      <c r="E46" s="130"/>
    </row>
    <row r="47" spans="1:5" ht="15.75" thickBot="1" x14ac:dyDescent="0.3">
      <c r="A47" s="127"/>
      <c r="B47" s="128"/>
      <c r="C47" s="129"/>
      <c r="D47" s="129"/>
      <c r="E47" s="130"/>
    </row>
    <row r="48" spans="1:5" ht="15.75" thickBot="1" x14ac:dyDescent="0.3">
      <c r="A48" s="127" t="s">
        <v>156</v>
      </c>
      <c r="B48" s="147" t="e">
        <f>IF(B46&lt;B44,B42,IF((B44-'A COMPLETER'!B35-'RECAP DROITS'!B3-'RECAP DROITS'!B5-'RECAP DROITS'!B11-'RECAP DROITS'!B9-'RECAP DROITS'!B7-'RECAP DROITS'!B13)&gt;0,B44-'A COMPLETER'!B35-'RECAP DROITS'!B3-'RECAP DROITS'!B5-'RECAP DROITS'!B11-'RECAP DROITS'!B9-'RECAP DROITS'!B7-'RECAP DROITS'!B13,0))</f>
        <v>#VALUE!</v>
      </c>
      <c r="C48" s="129"/>
      <c r="D48" s="129"/>
      <c r="E48" s="130"/>
    </row>
    <row r="49" spans="1:5" x14ac:dyDescent="0.25">
      <c r="A49" s="165" t="e">
        <f>IF(B48&lt;B42,"Attention  écrêtement de","")</f>
        <v>#VALUE!</v>
      </c>
      <c r="B49" s="166" t="e">
        <f>IF(B48&lt;B42,B42-B48,"")</f>
        <v>#VALUE!</v>
      </c>
      <c r="C49" s="129"/>
      <c r="D49" s="129"/>
      <c r="E49" s="130"/>
    </row>
    <row r="50" spans="1:5" ht="15.75" thickBot="1" x14ac:dyDescent="0.3">
      <c r="A50" s="167"/>
      <c r="B50" s="168"/>
      <c r="C50" s="152"/>
      <c r="D50" s="152"/>
      <c r="E50" s="153"/>
    </row>
  </sheetData>
  <sheetProtection algorithmName="SHA-512" hashValue="oEnhgxT92S0ehr6uwlOU4i4eTKLk1mN5Pv+SVzDhcQYliT7nswxDsslkNqDVGS+dPSfZuHwYztwAK6NtwNYvUw==" saltValue="1XDQgIQHO3+gQLEKclc+mw==" spinCount="100000" sheet="1" selectLockedCells="1"/>
  <mergeCells count="4">
    <mergeCell ref="H1:N1"/>
    <mergeCell ref="A2:E2"/>
    <mergeCell ref="A19:E19"/>
    <mergeCell ref="A35:E35"/>
  </mergeCells>
  <phoneticPr fontId="10" type="noConversion"/>
  <printOptions horizontalCentered="1"/>
  <pageMargins left="0.70866141732283472" right="0.70866141732283472" top="0.74803149606299213" bottom="0.74803149606299213" header="0.31496062992125984" footer="0.31496062992125984"/>
  <pageSetup paperSize="9" scale="70" orientation="portrait" verticalDpi="0" r:id="rId1"/>
  <colBreaks count="1" manualBreakCount="1">
    <brk id="6" max="1048575"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c D A A B Q S w M E F A A C A A g A M G B V W W 0 b z Z y n A A A A 9 w A A A B I A H A B D b 2 5 m a W c v U G F j a 2 F n Z S 5 4 b W w g o h g A K K A U A A A A A A A A A A A A A A A A A A A A A A A A A A A A h Y + x C s I w G I R f p W R v k k Y R K X / T Q X C y I A r i G t K 0 D b a p J K n t u z n 4 S L 6 C F a 2 6 O d 7 d d 3 B 3 v 9 4 g H Z o 6 u C j r d G s S F G G K A m V k m 2 t T J q j z R b h E K Y e t k C d R q m C E j Y s H p x N U e X + O C e n 7 H v c z 3 N q S M E o j c s w 2 e 1 m p R o T a O C + M V O j T y v + 3 E I f D a w x n O G I L z O a U Y Q p k c i H T 5 k u w c f A z / T F h 1 d W + s 4 o X N l z v g E w S y P s E f w B Q S w M E F A A C A A g A M G B V 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D B g V V k o i k e 4 D g A A A B E A A A A T A B w A R m 9 y b X V s Y X M v U 2 V j d G l v b j E u b S C i G A A o o B Q A A A A A A A A A A A A A A A A A A A A A A A A A A A A r T k 0 u y c z P U w i G 0 I b W A F B L A Q I t A B Q A A g A I A D B g V V l t G 8 2 c p w A A A P c A A A A S A A A A A A A A A A A A A A A A A A A A A A B D b 2 5 m a W c v U G F j a 2 F n Z S 5 4 b W x Q S w E C L Q A U A A I A C A A w Y F V Z D 8 r p q 6 Q A A A D p A A A A E w A A A A A A A A A A A A A A A A D z A A A A W 0 N v b n R l b n R f V H l w Z X N d L n h t b F B L A Q I t A B Q A A g A I A D B g V V k o i k e 4 D g A A A B E A A A A T A A A A A A A A A A A A A A A A A O Q B A A B G b 3 J t d W x h c y 9 T Z W N 0 a W 9 u M S 5 t U E s F B g A A A A A D A A M A w g A A A D 8 C 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p c B A A A A A A A A d Q E 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b m I c E w R J / R L A D J J 9 O i 8 A B A A A A A A I A A A A A A A N m A A D A A A A A E A A A A L N y x H n 4 3 U Q u h 2 5 O p u L m E b I A A A A A B I A A A K A A A A A Q A A A A N d R a 8 9 T a G r 8 q J s T Y 2 O N c U V A A A A D m 0 w h u z J t X c 7 3 i d e 4 X n R i s 9 N + y I g i q l X Z J 2 Z I S w c C k f 6 G Z A r S N J l l Z Y G m Q K C r 7 U N L o Q V U p 3 r R U Z w e h J b y I 8 2 + s J X A W s m l y E 8 d H r P q 5 3 m W h N B Q A A A C 2 2 F a N Y 0 7 P u p w u 3 X U f u 7 L A r L i m 7 g = = < / D a t a M a s h u p > 
</file>

<file path=customXml/itemProps1.xml><?xml version="1.0" encoding="utf-8"?>
<ds:datastoreItem xmlns:ds="http://schemas.openxmlformats.org/officeDocument/2006/customXml" ds:itemID="{42F3F957-A5F4-404A-8933-0F056A494F92}">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9</vt:i4>
      </vt:variant>
      <vt:variant>
        <vt:lpstr>Plages nommées</vt:lpstr>
      </vt:variant>
      <vt:variant>
        <vt:i4>5</vt:i4>
      </vt:variant>
    </vt:vector>
  </HeadingPairs>
  <TitlesOfParts>
    <vt:vector size="14" baseType="lpstr">
      <vt:lpstr>A COMPLETER</vt:lpstr>
      <vt:lpstr>RECAP DROITS</vt:lpstr>
      <vt:lpstr>PSU</vt:lpstr>
      <vt:lpstr>Heures de préparation</vt:lpstr>
      <vt:lpstr>Bonus Inclusion Handicap</vt:lpstr>
      <vt:lpstr>Bonus Mixité Sociale</vt:lpstr>
      <vt:lpstr>Journées Pédagogiques</vt:lpstr>
      <vt:lpstr>Bonus Attractivité</vt:lpstr>
      <vt:lpstr>Bonus Territoire CTG</vt:lpstr>
      <vt:lpstr>'A COMPLETER'!Zone_d_impression</vt:lpstr>
      <vt:lpstr>'Bonus Territoire CTG'!Zone_d_impression</vt:lpstr>
      <vt:lpstr>'Journées Pédagogiques'!Zone_d_impression</vt:lpstr>
      <vt:lpstr>PSU!Zone_d_impression</vt:lpstr>
      <vt:lpstr>'RECAP DROITS'!Zone_d_impression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Gaelle MARTIN 541</dc:creator>
  <cp:lastModifiedBy>Gaelle MARTIN 541</cp:lastModifiedBy>
  <cp:lastPrinted>2026-01-07T12:52:42Z</cp:lastPrinted>
  <dcterms:created xsi:type="dcterms:W3CDTF">2024-10-21T09:14:09Z</dcterms:created>
  <dcterms:modified xsi:type="dcterms:W3CDTF">2026-07-08T12:55:22Z</dcterms:modified>
</cp:coreProperties>
</file>