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duyn541\Desktop\"/>
    </mc:Choice>
  </mc:AlternateContent>
  <xr:revisionPtr revIDLastSave="0" documentId="8_{220C6C01-0E77-42F2-8DB7-736E7A542B89}" xr6:coauthVersionLast="47" xr6:coauthVersionMax="47" xr10:uidLastSave="{00000000-0000-0000-0000-000000000000}"/>
  <workbookProtection workbookAlgorithmName="SHA-512" workbookHashValue="TEeTiefBvXJ2Gn6tB9Mgp206rnRTFRxshuQu4LOv2i4OVZi+bAgPtcqZk+oE6cHMcT3Mfvtf/77peWy4+oJz6A==" workbookSaltValue="ZtqgBOD4v0w0tNkbja2Dqg==" workbookSpinCount="100000" lockStructure="1"/>
  <bookViews>
    <workbookView xWindow="330" yWindow="-120" windowWidth="28590" windowHeight="15720" tabRatio="844" xr2:uid="{1D57286F-F8CC-4220-AB71-D20E995926CC}"/>
  </bookViews>
  <sheets>
    <sheet name="A COMPLETER" sheetId="9" r:id="rId1"/>
    <sheet name="RECAP DROITS" sheetId="11" r:id="rId2"/>
    <sheet name="PSU" sheetId="10" r:id="rId3"/>
    <sheet name="Heures de préparation" sheetId="2" r:id="rId4"/>
    <sheet name="Bonus Inclusion Handicap" sheetId="3" r:id="rId5"/>
    <sheet name="Bonus Mixité Sociale" sheetId="4" r:id="rId6"/>
    <sheet name="Journées Pédagogiques" sheetId="5" r:id="rId7"/>
    <sheet name="Bonus Attractivité" sheetId="8" r:id="rId8"/>
    <sheet name="Bonus Territoire CTG" sheetId="6" r:id="rId9"/>
  </sheets>
  <definedNames>
    <definedName name="_xlnm.Print_Area" localSheetId="0">'A COMPLETER'!$A$1:$B$57</definedName>
    <definedName name="_xlnm.Print_Area" localSheetId="6">'Journées Pédagogiques'!$A$1:$H$24</definedName>
    <definedName name="_xlnm.Print_Area" localSheetId="2">PSU!$A$1:$B$12</definedName>
    <definedName name="_xlnm.Print_Area" localSheetId="1">'RECAP DROITS'!$A$1:$D$18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9" l="1"/>
  <c r="B4" i="6" s="1" a="1"/>
  <c r="B4" i="6" s="1"/>
  <c r="B17" i="9"/>
  <c r="B10" i="5" s="1"/>
  <c r="B10" i="8" a="1"/>
  <c r="B10" i="8" s="1"/>
  <c r="B6" i="6"/>
  <c r="B22" i="6" s="1" a="1"/>
  <c r="B22" i="6" s="1"/>
  <c r="B28" i="6"/>
  <c r="E22" i="6" a="1"/>
  <c r="E22" i="6" s="1"/>
  <c r="B12" i="6"/>
  <c r="E6" i="6" a="1"/>
  <c r="E6" i="6" s="1"/>
  <c r="B8" i="8"/>
  <c r="B9" i="10"/>
  <c r="C22" i="3"/>
  <c r="C13" i="3"/>
  <c r="B20" i="5"/>
  <c r="B14" i="5"/>
  <c r="D17" i="4"/>
  <c r="D9" i="4"/>
  <c r="D11" i="4"/>
  <c r="B18" i="2"/>
  <c r="B12" i="2"/>
  <c r="B21" i="9"/>
  <c r="B14" i="9"/>
  <c r="C9" i="3" s="1"/>
  <c r="C11" i="3" s="1" a="1"/>
  <c r="C11" i="3" s="1"/>
  <c r="F28" i="9"/>
  <c r="F27" i="9"/>
  <c r="B25" i="9"/>
  <c r="B8" i="9"/>
  <c r="B10" i="9" s="1"/>
  <c r="B3" i="10" s="1"/>
  <c r="B7" i="10" s="1"/>
  <c r="E20" i="6" l="1" a="1"/>
  <c r="E20" i="6" s="1"/>
  <c r="E24" i="6" s="1"/>
  <c r="C15" i="3" a="1"/>
  <c r="C15" i="3" s="1"/>
  <c r="C20" i="3" s="1"/>
  <c r="C24" i="3" s="1"/>
  <c r="B7" i="11" s="1"/>
  <c r="B20" i="6" a="1"/>
  <c r="B20" i="6" s="1"/>
  <c r="B24" i="6" s="1"/>
  <c r="B8" i="6"/>
  <c r="E4" i="6" a="1"/>
  <c r="E4" i="6" s="1"/>
  <c r="E8" i="6" s="1"/>
  <c r="B12" i="8"/>
  <c r="B13" i="11" s="1"/>
  <c r="D13" i="4"/>
  <c r="D15" i="4" s="1" a="1"/>
  <c r="D15" i="4" s="1"/>
  <c r="D19" i="4" s="1"/>
  <c r="B9" i="11" s="1"/>
  <c r="H13" i="9"/>
  <c r="E13" i="9"/>
  <c r="F29" i="9"/>
  <c r="B29" i="9" s="1"/>
  <c r="A22" i="9"/>
  <c r="B26" i="6" l="1"/>
  <c r="B10" i="6"/>
  <c r="E12" i="9" a="1"/>
  <c r="E12" i="9" s="1"/>
  <c r="B30" i="9" l="1" a="1"/>
  <c r="B30" i="9" s="1"/>
  <c r="B16" i="5" l="1"/>
  <c r="B22" i="5" s="1"/>
  <c r="B11" i="11" s="1"/>
  <c r="B14" i="2"/>
  <c r="B20" i="2" s="1"/>
  <c r="B5" i="11" s="1"/>
  <c r="B5" i="10"/>
  <c r="B11" i="10" s="1"/>
  <c r="B3" i="11" s="1"/>
  <c r="D8" i="11" l="1"/>
  <c r="B30" i="6"/>
  <c r="B14" i="6"/>
  <c r="B16" i="6" l="1"/>
  <c r="A17" i="6" s="1"/>
  <c r="B32" i="6"/>
  <c r="B15" i="11" s="1"/>
  <c r="B17" i="11" s="1"/>
  <c r="B33" i="6" l="1"/>
  <c r="A33" i="6"/>
  <c r="B1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<sst xmlns="http://schemas.openxmlformats.org/spreadsheetml/2006/main" count="235" uniqueCount="179">
  <si>
    <t>Amplitude horaire</t>
  </si>
  <si>
    <t>Nombre de jours d'ouverture</t>
  </si>
  <si>
    <t>Nombre d'enfants de 0 à 6 ans inscrits dans la structure (du 01/01 au 31/12)</t>
  </si>
  <si>
    <t>Nombre d'enfants inscrits bénéficiaires de l'AEEH ou dont le handicap est en cours de détection</t>
  </si>
  <si>
    <t>Heures facturées totales (RG + hors RG)</t>
  </si>
  <si>
    <t>Heures réalisées totales (RG + hors RG)</t>
  </si>
  <si>
    <t>Taux facturation</t>
  </si>
  <si>
    <t>Pourcentage de régime général conventionné</t>
  </si>
  <si>
    <r>
      <t>Coût de fonctionnement</t>
    </r>
    <r>
      <rPr>
        <i/>
        <sz val="11"/>
        <color indexed="8"/>
        <rFont val="Calibri"/>
        <family val="2"/>
      </rPr>
      <t xml:space="preserve"> (total des charges du compte de résultat)</t>
    </r>
  </si>
  <si>
    <t>Prix de revient réel</t>
  </si>
  <si>
    <t>Fourniture des couches</t>
  </si>
  <si>
    <t>Fourniture des repas (lait infantile facultatif)</t>
  </si>
  <si>
    <t>Si fourniture des deux services, alors bonification taux PSU</t>
  </si>
  <si>
    <t>Prix de revient plafond</t>
  </si>
  <si>
    <t>Non</t>
  </si>
  <si>
    <t>Capacité d'accueil théorique</t>
  </si>
  <si>
    <t>Nombre de places soutenues par la collectivité</t>
  </si>
  <si>
    <t>Montant forfaitaire par place soutenues par la collectivité</t>
  </si>
  <si>
    <t>Données indiquées dans la convention ou l'avenant</t>
  </si>
  <si>
    <t xml:space="preserve">Nb de places soutenues par la collectivité indiquées dans la déclaration de données </t>
  </si>
  <si>
    <t>Janvier</t>
  </si>
  <si>
    <t>Février</t>
  </si>
  <si>
    <t>Mars</t>
  </si>
  <si>
    <t>Avril</t>
  </si>
  <si>
    <t>Mai</t>
  </si>
  <si>
    <t>Juin</t>
  </si>
  <si>
    <t>Juillet</t>
  </si>
  <si>
    <t>Août</t>
  </si>
  <si>
    <t>Septembre</t>
  </si>
  <si>
    <t>Octobre</t>
  </si>
  <si>
    <t>Novembre</t>
  </si>
  <si>
    <t>Décembre</t>
  </si>
  <si>
    <t>Moyenne annuelle</t>
  </si>
  <si>
    <t>Oui</t>
  </si>
  <si>
    <t xml:space="preserve">CALCUL du DROIT PSU </t>
  </si>
  <si>
    <r>
      <t xml:space="preserve">Nombre d'actes ouvrant droit
</t>
    </r>
    <r>
      <rPr>
        <i/>
        <sz val="11"/>
        <color indexed="8"/>
        <rFont val="Calibri"/>
        <family val="2"/>
      </rPr>
      <t>(dans la limite de la capacité d'accueil maximum)</t>
    </r>
  </si>
  <si>
    <t>X</t>
  </si>
  <si>
    <t>Taux PSU</t>
  </si>
  <si>
    <t>-</t>
  </si>
  <si>
    <r>
      <t xml:space="preserve">Participation Familiale déductible
</t>
    </r>
    <r>
      <rPr>
        <i/>
        <sz val="11"/>
        <color indexed="8"/>
        <rFont val="Calibri"/>
        <family val="2"/>
      </rPr>
      <t>(ponderée en cas d'heures facturées &gt; capacité d'accueil maximum)</t>
    </r>
  </si>
  <si>
    <t>Taux de regime général</t>
  </si>
  <si>
    <t>=</t>
  </si>
  <si>
    <t>Prix plafond</t>
  </si>
  <si>
    <t>Couche et repas bilan</t>
  </si>
  <si>
    <t>Coût par place et par an de l'EAJE</t>
  </si>
  <si>
    <t>Taux de financement</t>
  </si>
  <si>
    <t>Montant bonus par place plafonné</t>
  </si>
  <si>
    <t>Si agrément modulé: compléter Capacité d'accueil modulée</t>
  </si>
  <si>
    <t>Capacité d'accueil max prise en compte</t>
  </si>
  <si>
    <t>Journées pédagogiques déclarées</t>
  </si>
  <si>
    <t>Pourcentage d'enfants porteurs de handicap, 
reconnu ou en cours de détection</t>
  </si>
  <si>
    <t>Barèmes 2025</t>
  </si>
  <si>
    <t>Avec couches et repas</t>
  </si>
  <si>
    <t>Constante</t>
  </si>
  <si>
    <t>Pente</t>
  </si>
  <si>
    <t>107 et 120 %</t>
  </si>
  <si>
    <t>Taux de facturation</t>
  </si>
  <si>
    <t>Constante + (Pente x Taux de facturation)</t>
  </si>
  <si>
    <t>Sans couches et repas</t>
  </si>
  <si>
    <t xml:space="preserve">(A) Inférieur ou égal à </t>
  </si>
  <si>
    <t xml:space="preserve">(B) Entre </t>
  </si>
  <si>
    <t xml:space="preserve">(C) Supérieur ou égal à </t>
  </si>
  <si>
    <t>Tranche de taux de facturation du dossier</t>
  </si>
  <si>
    <t>Si B = Constante + (Pente x Taux de facturation) =</t>
  </si>
  <si>
    <t xml:space="preserve">(A1) Inférieur ou égal à </t>
  </si>
  <si>
    <t xml:space="preserve">(B1) Entre </t>
  </si>
  <si>
    <t xml:space="preserve">(C1) Supérieur ou égal à </t>
  </si>
  <si>
    <t>MONTANT PRESTATION DE SERVICE UNIQUE</t>
  </si>
  <si>
    <t>BONUS MIXITE SOCIALE</t>
  </si>
  <si>
    <t>BONUS INCLUSION HANDICAP</t>
  </si>
  <si>
    <t>BONUS TERRITOIRE CTG</t>
  </si>
  <si>
    <r>
      <t xml:space="preserve">JOURNEES PEDAGOGIQUES </t>
    </r>
    <r>
      <rPr>
        <i/>
        <sz val="11"/>
        <color theme="1"/>
        <rFont val="Calibri"/>
        <family val="2"/>
        <scheme val="minor"/>
      </rPr>
      <t>(maximum 3)</t>
    </r>
  </si>
  <si>
    <t>CALCUL du DROIT HEURES DE PREPARATION</t>
  </si>
  <si>
    <t>Nb d'enfants inscrits</t>
  </si>
  <si>
    <t>Prix de revient retenu pour la PSU</t>
  </si>
  <si>
    <t>Taux de la PS</t>
  </si>
  <si>
    <t>Taux de Régime Général conventionné</t>
  </si>
  <si>
    <t>TOTAL</t>
  </si>
  <si>
    <t>CALCUL du DROIT BONUS INCLUSION HANDICAP</t>
  </si>
  <si>
    <t>Tranche 1</t>
  </si>
  <si>
    <t>Tranche 2</t>
  </si>
  <si>
    <t>Tranche 3</t>
  </si>
  <si>
    <t>/place</t>
  </si>
  <si>
    <t>Seuil de Participations Familiales Moyennes / Heure Facturée</t>
  </si>
  <si>
    <t>&lt;=</t>
  </si>
  <si>
    <t>/h facturée</t>
  </si>
  <si>
    <t>CALCUL du BONUS MIXITE SOCIALE</t>
  </si>
  <si>
    <t>Montant total des participations familiales déductibles
(compte 70641)</t>
  </si>
  <si>
    <t>Nb total heures facturées</t>
  </si>
  <si>
    <t>/</t>
  </si>
  <si>
    <t>Tarif horaire moyen</t>
  </si>
  <si>
    <t>Forfait selon tarif horaire moyen</t>
  </si>
  <si>
    <t>Nb de places agréées PMI</t>
  </si>
  <si>
    <t>CALCUL du DROIT JOURNEES PEDAGOGIQUES</t>
  </si>
  <si>
    <t>1 journée = 10h</t>
  </si>
  <si>
    <t>Nb de journées pédagogiques
(plafonnées à 3 maximum)</t>
  </si>
  <si>
    <t>Nb places agréées PMI</t>
  </si>
  <si>
    <t>% d'enfants porteurs de handicap</t>
  </si>
  <si>
    <t>% enfants porteurs de handicap, reconnu ou en cours de détection</t>
  </si>
  <si>
    <t>Prix de revient plafond par place</t>
  </si>
  <si>
    <t>Taux de financement des places concernées</t>
  </si>
  <si>
    <t>&gt;=</t>
  </si>
  <si>
    <t>&gt;= 5% et &lt; 7,5%</t>
  </si>
  <si>
    <t>&lt;</t>
  </si>
  <si>
    <t>Montant plafond de bonus par place</t>
  </si>
  <si>
    <t>Coût par place plafonné</t>
  </si>
  <si>
    <t>DONNEES CONTRAT ET DECLARATION</t>
  </si>
  <si>
    <t>PRESTATION DE SERVICE UNIQUE</t>
  </si>
  <si>
    <t>BONUS ATTRACTIVITE</t>
  </si>
  <si>
    <t xml:space="preserve">MONTANT TOTAL </t>
  </si>
  <si>
    <t>Êtes-vous éligible au bonus attractivité</t>
  </si>
  <si>
    <t>Nature juridique du gestionnaire</t>
  </si>
  <si>
    <t>Nature juridique</t>
  </si>
  <si>
    <t>Association</t>
  </si>
  <si>
    <t>Entreprise privée</t>
  </si>
  <si>
    <t>Mutuelle</t>
  </si>
  <si>
    <t>CAF</t>
  </si>
  <si>
    <t>Commune</t>
  </si>
  <si>
    <t>EPCI</t>
  </si>
  <si>
    <t>CCAS</t>
  </si>
  <si>
    <t>EPA</t>
  </si>
  <si>
    <t>Etablissement hospitalier</t>
  </si>
  <si>
    <t>CALCUL du DROIT BONUS ATTRACTIVITE</t>
  </si>
  <si>
    <t>nb de places agréées PMI</t>
  </si>
  <si>
    <t>EAJE de droit privé</t>
  </si>
  <si>
    <t>Bonus par place</t>
  </si>
  <si>
    <t>EAJE de droit public</t>
  </si>
  <si>
    <t>Montant forfaitaire</t>
  </si>
  <si>
    <t>Administration de l'Etat</t>
  </si>
  <si>
    <t>Attention, la 1ère année, si l'éligibilité débute au second semestre, ce montant est à diviser par 2</t>
  </si>
  <si>
    <t>Compléter TOUTES les cellules vertes</t>
  </si>
  <si>
    <t>Barème</t>
  </si>
  <si>
    <t>Groupe</t>
  </si>
  <si>
    <t>Plancher place existante 2024</t>
  </si>
  <si>
    <t>Plancher place existante 2025</t>
  </si>
  <si>
    <t>Plancher place existante 2026</t>
  </si>
  <si>
    <t>Plancher place existante 2027</t>
  </si>
  <si>
    <t>Bonus plafond offre nouvelle</t>
  </si>
  <si>
    <t>Potentiel financier / habitant et Médiane niveau de vie</t>
  </si>
  <si>
    <t>QPV ou ZRR</t>
  </si>
  <si>
    <t>PF &lt;=900€ M&gt;19600 €</t>
  </si>
  <si>
    <t>PF &lt;=1200€ M&lt;=20300 €</t>
  </si>
  <si>
    <t>PF &lt;=1200€ M&gt;20300 €</t>
  </si>
  <si>
    <t>PF &gt;1200€ M&lt;=21300 €</t>
  </si>
  <si>
    <t>PF &gt;1200€ M&gt;21300 €</t>
  </si>
  <si>
    <t>PF &lt;=700€  M&lt;=19300 €</t>
  </si>
  <si>
    <t>PF &lt;=700€  M&gt;19300 €</t>
  </si>
  <si>
    <t>PF &lt;=900€  M&lt;=19600 €</t>
  </si>
  <si>
    <t>x</t>
  </si>
  <si>
    <r>
      <t xml:space="preserve">Nombre de places agréées
</t>
    </r>
    <r>
      <rPr>
        <i/>
        <sz val="11"/>
        <color theme="1"/>
        <rFont val="Calibri"/>
        <family val="2"/>
        <scheme val="minor"/>
      </rPr>
      <t>(Retenir le nb maximum de places de l'année en cas d'augmentation ou diminution de l'agrément)</t>
    </r>
  </si>
  <si>
    <t>Nb places existantes</t>
  </si>
  <si>
    <t>Nb places nouvelles</t>
  </si>
  <si>
    <r>
      <t xml:space="preserve">Groupe </t>
    </r>
    <r>
      <rPr>
        <i/>
        <sz val="11"/>
        <color theme="1"/>
        <rFont val="Calibri"/>
        <family val="2"/>
        <scheme val="minor"/>
      </rPr>
      <t>(si vous ne le connaissez pas, contactez votre référant CAF)</t>
    </r>
  </si>
  <si>
    <t xml:space="preserve">Montant forfaitaire </t>
  </si>
  <si>
    <t>Total BT offre existante</t>
  </si>
  <si>
    <t>Montant offre nouvelle</t>
  </si>
  <si>
    <t>Total BT offre nouvelle</t>
  </si>
  <si>
    <t>TOTAL BONUS TERRITOIRE CTG 
(non plafonné)</t>
  </si>
  <si>
    <t>90 % du total des charges</t>
  </si>
  <si>
    <t>TOTAL BONUS TERRITOIRE CTG plafonné</t>
  </si>
  <si>
    <t>+</t>
  </si>
  <si>
    <r>
      <rPr>
        <b/>
        <sz val="11"/>
        <color indexed="8"/>
        <rFont val="Calibri"/>
        <family val="2"/>
      </rPr>
      <t>Participation Familiale déductible (70641)</t>
    </r>
    <r>
      <rPr>
        <sz val="11"/>
        <color indexed="8"/>
        <rFont val="Calibri"/>
        <family val="2"/>
      </rPr>
      <t xml:space="preserve"> *</t>
    </r>
    <r>
      <rPr>
        <i/>
        <sz val="11"/>
        <color indexed="8"/>
        <rFont val="Calibri"/>
        <family val="2"/>
      </rPr>
      <t xml:space="preserve"> (dont l'ensemble des majorations : hors communes, hors régime, transfrontaliers, frais d'adhésion ou de cotisations ou frais de dossiers au-delà de 50€ par famille/an, cautions encaissées ou non, frais de gestion bancaire, pénalité de retard, droit de réservation)</t>
    </r>
  </si>
  <si>
    <t>REVALORISATION BT</t>
  </si>
  <si>
    <t>Indice</t>
  </si>
  <si>
    <t>Montant forfaitaire BT revalorisé 2025</t>
  </si>
  <si>
    <t>Somme: PF + PSU + heures de préparation + bonus inclusion handicap + bonus mixité sociale + bonus attractivité + journées pédagogiques + BT CTG</t>
  </si>
  <si>
    <t>Journées pédagogiques déclarées prises en compte (maximum 3)</t>
  </si>
  <si>
    <t>RECAPITULATIF DROITS PSU ET BONUS 2025</t>
  </si>
  <si>
    <t>MONTANT HEURES DE PREPARATION</t>
  </si>
  <si>
    <t>8812 € + (% enfants AEEH x 176236 €)</t>
  </si>
  <si>
    <t>Barème 2025</t>
  </si>
  <si>
    <t>CALCUL du DROIT BONUS TERRITOIRE CTG 2025 revalorisé</t>
  </si>
  <si>
    <t>BONUS TERRITOIRE CTG 2025</t>
  </si>
  <si>
    <t>CALCUL du DROIT BONUS TERRITOIRE CTG "normal" 2024</t>
  </si>
  <si>
    <r>
      <t>à inscrire 
dans le compte</t>
    </r>
    <r>
      <rPr>
        <b/>
        <sz val="11"/>
        <color theme="1"/>
        <rFont val="Calibri"/>
        <family val="2"/>
        <scheme val="minor"/>
      </rPr>
      <t xml:space="preserve"> 70623</t>
    </r>
  </si>
  <si>
    <r>
      <t xml:space="preserve">à inscrire 
dans le compte </t>
    </r>
    <r>
      <rPr>
        <b/>
        <sz val="11"/>
        <color theme="1"/>
        <rFont val="Calibri"/>
        <family val="2"/>
        <scheme val="minor"/>
      </rPr>
      <t>70626</t>
    </r>
  </si>
  <si>
    <t>Ce simulateur a été conçu uniquement pour vous aider à estimer vos droits. 
Le montant estimé n'est pas opposable à la CAF. Seul le montant calculé par le logiciel fera foi</t>
  </si>
  <si>
    <t>(maj 23/06/2025 avec barèmes du 20/05/2025)</t>
  </si>
  <si>
    <r>
      <t xml:space="preserve">HEURES DE PREPARATION </t>
    </r>
    <r>
      <rPr>
        <i/>
        <sz val="11"/>
        <color indexed="8"/>
        <rFont val="Calibri"/>
        <family val="2"/>
      </rPr>
      <t>(8 heures par enfants inscrits)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</si>
</sst>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00000"/>
    <numFmt numFmtId="165" formatCode="_-* #,##0.000000\ &quot;€&quot;_-;\-* #,##0.000000\ &quot;€&quot;_-;_-* &quot;-&quot;??\ &quot;€&quot;_-;_-@_-"/>
    <numFmt numFmtId="166" formatCode="#,##0.00\ &quot;€&quot;"/>
    <numFmt numFmtId="167" formatCode="0.0000"/>
    <numFmt numFmtId="168" formatCode="_-* #,##0.00&quot; €&quot;_-;\-* #,##0.00&quot; €&quot;_-;_-* \-??&quot; €&quot;_-;_-@_-"/>
    <numFmt numFmtId="169" formatCode="#,##0_ ;\-#,##0\ "/>
    <numFmt numFmtId="170" formatCode="#,##0\ &quot;€&quot;"/>
    <numFmt numFmtId="171" formatCode="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i/>
      <sz val="11"/>
      <color indexed="8"/>
      <name val="Calibri"/>
      <family val="2"/>
    </font>
    <font>
      <sz val="11"/>
      <name val="Arial"/>
      <family val="2"/>
    </font>
    <font>
      <sz val="11"/>
      <color indexed="8"/>
      <name val="Calibri"/>
      <family val="2"/>
    </font>
    <font>
      <b/>
      <sz val="11"/>
      <color indexed="8"/>
      <name val="Calibri"/>
      <family val="2"/>
    </font>
    <font>
      <sz val="8"/>
      <name val="Calibri"/>
      <family val="2"/>
      <scheme val="minor"/>
    </font>
    <font>
      <b/>
      <sz val="8"/>
      <color theme="1"/>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b/>
      <sz val="1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44">
    <border>
      <left/>
      <right/>
      <top/>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dotted">
        <color indexed="64"/>
      </left>
      <right style="medium">
        <color indexed="64"/>
      </right>
      <top style="dotted">
        <color indexed="64"/>
      </top>
      <bottom/>
      <diagonal/>
    </border>
    <border>
      <left style="thin">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xf numFmtId="168" fontId="8" fillId="0" borderId="0" applyFill="0" applyBorder="0" applyAlignment="0" applyProtection="0"/>
    <xf numFmtId="9" fontId="8" fillId="0" borderId="0" applyFill="0" applyBorder="0" applyAlignment="0" applyProtection="0"/>
  </cellStyleXfs>
  <cellXfs count="239">
    <xf numFmtId="0" fontId="0" fillId="0" borderId="0" xfId="0"/>
    <xf numFmtId="0" fontId="0" fillId="2" borderId="0" xfId="0" applyFill="1" applyAlignment="1">
      <alignment vertical="center"/>
    </xf>
    <xf numFmtId="0" fontId="4" fillId="3" borderId="2" xfId="0" applyFont="1" applyFill="1" applyBorder="1" applyAlignment="1" applyProtection="1">
      <alignment horizontal="right"/>
      <protection locked="0"/>
    </xf>
    <xf numFmtId="0" fontId="4" fillId="3" borderId="3" xfId="0" applyFont="1" applyFill="1" applyBorder="1" applyAlignment="1" applyProtection="1">
      <alignment horizontal="right"/>
      <protection locked="0"/>
    </xf>
    <xf numFmtId="0" fontId="3" fillId="2" borderId="4" xfId="0" applyFont="1" applyFill="1" applyBorder="1" applyAlignment="1">
      <alignment horizontal="right" vertical="center"/>
    </xf>
    <xf numFmtId="0" fontId="5" fillId="4" borderId="5" xfId="0" applyFont="1" applyFill="1" applyBorder="1" applyAlignment="1">
      <alignment horizontal="right"/>
    </xf>
    <xf numFmtId="0" fontId="0" fillId="2" borderId="0" xfId="0" applyFill="1" applyAlignment="1">
      <alignment vertical="center" wrapText="1"/>
    </xf>
    <xf numFmtId="0" fontId="0" fillId="3" borderId="2" xfId="0" applyFill="1" applyBorder="1" applyAlignment="1" applyProtection="1">
      <alignment horizontal="right" vertical="center"/>
      <protection locked="0"/>
    </xf>
    <xf numFmtId="10" fontId="3" fillId="4" borderId="5" xfId="2" applyNumberFormat="1" applyFont="1" applyFill="1" applyBorder="1" applyAlignment="1">
      <alignment horizontal="right" vertical="center"/>
    </xf>
    <xf numFmtId="1" fontId="4" fillId="3" borderId="1" xfId="0" applyNumberFormat="1" applyFont="1" applyFill="1" applyBorder="1" applyAlignment="1" applyProtection="1">
      <alignment horizontal="right" vertical="center"/>
      <protection locked="0"/>
    </xf>
    <xf numFmtId="1" fontId="4" fillId="3" borderId="3" xfId="0" applyNumberFormat="1" applyFont="1" applyFill="1" applyBorder="1" applyAlignment="1" applyProtection="1">
      <alignment horizontal="right" vertical="center"/>
      <protection locked="0"/>
    </xf>
    <xf numFmtId="0" fontId="3" fillId="2" borderId="5" xfId="0" applyFont="1" applyFill="1" applyBorder="1" applyAlignment="1">
      <alignment horizontal="right" vertical="center"/>
    </xf>
    <xf numFmtId="10" fontId="5" fillId="4" borderId="5" xfId="2" applyNumberFormat="1" applyFont="1" applyFill="1" applyBorder="1" applyAlignment="1">
      <alignment horizontal="right" vertical="center"/>
    </xf>
    <xf numFmtId="10" fontId="4" fillId="3" borderId="2" xfId="2" applyNumberFormat="1" applyFont="1" applyFill="1" applyBorder="1" applyAlignment="1" applyProtection="1">
      <alignment horizontal="right" vertical="center"/>
      <protection locked="0"/>
    </xf>
    <xf numFmtId="44" fontId="4" fillId="3" borderId="3" xfId="1" applyFont="1" applyFill="1" applyBorder="1" applyAlignment="1" applyProtection="1">
      <alignment horizontal="right" vertical="center"/>
      <protection locked="0"/>
    </xf>
    <xf numFmtId="44" fontId="4" fillId="4" borderId="5" xfId="1" applyFont="1" applyFill="1" applyBorder="1" applyAlignment="1">
      <alignment horizontal="right" vertical="center"/>
    </xf>
    <xf numFmtId="0" fontId="0" fillId="2" borderId="0" xfId="0" applyFill="1" applyAlignment="1">
      <alignment horizontal="right" vertical="center"/>
    </xf>
    <xf numFmtId="164" fontId="4" fillId="2" borderId="0" xfId="0" applyNumberFormat="1" applyFont="1" applyFill="1" applyAlignment="1">
      <alignment vertical="center"/>
    </xf>
    <xf numFmtId="0" fontId="0" fillId="2" borderId="0" xfId="0" applyFill="1" applyAlignment="1">
      <alignment horizontal="left" vertical="center"/>
    </xf>
    <xf numFmtId="0" fontId="7" fillId="3" borderId="2" xfId="0" applyFont="1" applyFill="1" applyBorder="1" applyAlignment="1" applyProtection="1">
      <alignment horizontal="right" vertical="center" wrapText="1"/>
      <protection locked="0"/>
    </xf>
    <xf numFmtId="0" fontId="0" fillId="2" borderId="0" xfId="0" applyFill="1" applyAlignment="1">
      <alignment horizontal="left" vertical="center" wrapText="1"/>
    </xf>
    <xf numFmtId="0" fontId="4" fillId="4" borderId="0" xfId="0" applyFont="1" applyFill="1" applyAlignment="1">
      <alignment horizontal="right" vertical="center"/>
    </xf>
    <xf numFmtId="0" fontId="4" fillId="2" borderId="0" xfId="0" applyFont="1" applyFill="1" applyAlignment="1">
      <alignment vertical="center"/>
    </xf>
    <xf numFmtId="0" fontId="8" fillId="2" borderId="0" xfId="0" applyFont="1" applyFill="1" applyAlignment="1">
      <alignment horizontal="left" vertical="center" wrapText="1"/>
    </xf>
    <xf numFmtId="44" fontId="4" fillId="3" borderId="2" xfId="1" applyFont="1" applyFill="1" applyBorder="1" applyAlignment="1" applyProtection="1">
      <alignment horizontal="right" vertical="center"/>
      <protection locked="0"/>
    </xf>
    <xf numFmtId="0" fontId="0" fillId="0" borderId="7" xfId="0" applyBorder="1"/>
    <xf numFmtId="0" fontId="3" fillId="2" borderId="0" xfId="0" applyFont="1" applyFill="1" applyAlignment="1">
      <alignment vertical="center"/>
    </xf>
    <xf numFmtId="0" fontId="3" fillId="2" borderId="0" xfId="0" applyFont="1" applyFill="1" applyAlignment="1">
      <alignment horizontal="center" vertical="center" wrapText="1"/>
    </xf>
    <xf numFmtId="0" fontId="4" fillId="4" borderId="5" xfId="0" applyFont="1" applyFill="1" applyBorder="1" applyAlignment="1">
      <alignment horizontal="right" vertical="center"/>
    </xf>
    <xf numFmtId="0" fontId="3" fillId="2" borderId="0" xfId="0" applyFont="1" applyFill="1" applyAlignment="1">
      <alignment horizontal="center" vertical="center"/>
    </xf>
    <xf numFmtId="0" fontId="4" fillId="2" borderId="0" xfId="0" applyFont="1" applyFill="1" applyAlignment="1">
      <alignment horizontal="right" vertical="center"/>
    </xf>
    <xf numFmtId="165" fontId="4" fillId="4" borderId="5" xfId="1" applyNumberFormat="1" applyFont="1" applyFill="1" applyBorder="1" applyAlignment="1">
      <alignment horizontal="right" vertical="center"/>
    </xf>
    <xf numFmtId="166" fontId="4" fillId="4" borderId="5" xfId="0" applyNumberFormat="1" applyFont="1" applyFill="1" applyBorder="1" applyAlignment="1">
      <alignment horizontal="right" vertical="center"/>
    </xf>
    <xf numFmtId="10" fontId="4" fillId="4" borderId="5" xfId="2" applyNumberFormat="1" applyFont="1" applyFill="1" applyBorder="1" applyAlignment="1">
      <alignment horizontal="right" vertical="center"/>
    </xf>
    <xf numFmtId="0" fontId="3" fillId="2" borderId="0" xfId="0" quotePrefix="1" applyFont="1" applyFill="1" applyAlignment="1">
      <alignment horizontal="center" vertical="center"/>
    </xf>
    <xf numFmtId="0" fontId="3" fillId="2" borderId="0" xfId="0" applyFont="1" applyFill="1" applyAlignment="1">
      <alignment horizontal="left" vertical="center"/>
    </xf>
    <xf numFmtId="166" fontId="5" fillId="4" borderId="5" xfId="0" applyNumberFormat="1" applyFont="1" applyFill="1" applyBorder="1" applyAlignment="1">
      <alignment horizontal="right" vertical="center"/>
    </xf>
    <xf numFmtId="0" fontId="3" fillId="5" borderId="0" xfId="0" applyFont="1" applyFill="1" applyAlignment="1">
      <alignment horizontal="center" vertical="center" wrapText="1"/>
    </xf>
    <xf numFmtId="166" fontId="3" fillId="5" borderId="5" xfId="0" applyNumberFormat="1" applyFont="1" applyFill="1" applyBorder="1" applyAlignment="1">
      <alignment horizontal="right" vertical="center"/>
    </xf>
    <xf numFmtId="2" fontId="0" fillId="2" borderId="0" xfId="0" applyNumberFormat="1" applyFill="1" applyAlignment="1">
      <alignment vertical="center"/>
    </xf>
    <xf numFmtId="0" fontId="0" fillId="2" borderId="10" xfId="0" applyFill="1" applyBorder="1" applyAlignment="1">
      <alignment vertical="center"/>
    </xf>
    <xf numFmtId="1" fontId="0" fillId="2" borderId="10" xfId="0" applyNumberFormat="1" applyFill="1" applyBorder="1" applyAlignment="1">
      <alignment vertical="center"/>
    </xf>
    <xf numFmtId="167" fontId="0" fillId="2" borderId="10" xfId="0" applyNumberFormat="1" applyFill="1" applyBorder="1" applyAlignment="1">
      <alignment vertical="center"/>
    </xf>
    <xf numFmtId="10" fontId="1" fillId="2" borderId="0" xfId="2" applyNumberFormat="1" applyFont="1" applyFill="1" applyAlignment="1" applyProtection="1">
      <alignment vertical="center"/>
    </xf>
    <xf numFmtId="10" fontId="3" fillId="2" borderId="0" xfId="2" applyNumberFormat="1" applyFont="1" applyFill="1" applyBorder="1" applyAlignment="1" applyProtection="1">
      <alignment vertical="center"/>
    </xf>
    <xf numFmtId="9" fontId="1" fillId="2" borderId="0" xfId="2" applyFont="1" applyFill="1" applyBorder="1" applyAlignment="1" applyProtection="1">
      <alignment vertical="center"/>
    </xf>
    <xf numFmtId="9" fontId="1" fillId="2" borderId="0" xfId="2" applyFont="1" applyFill="1" applyAlignment="1" applyProtection="1">
      <alignment vertical="center"/>
    </xf>
    <xf numFmtId="0" fontId="2" fillId="2" borderId="0" xfId="0" applyFont="1" applyFill="1" applyAlignment="1">
      <alignment horizontal="right" vertical="center"/>
    </xf>
    <xf numFmtId="0" fontId="0" fillId="2" borderId="0" xfId="0" applyFill="1" applyAlignment="1">
      <alignment horizontal="right"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1" fontId="0" fillId="2" borderId="0" xfId="0" applyNumberFormat="1" applyFill="1" applyAlignment="1">
      <alignment horizontal="center" vertical="center"/>
    </xf>
    <xf numFmtId="0" fontId="0" fillId="2" borderId="0" xfId="0" applyFill="1" applyAlignment="1">
      <alignment horizontal="center" vertical="center"/>
    </xf>
    <xf numFmtId="10" fontId="1" fillId="2" borderId="0" xfId="2" applyNumberFormat="1" applyFont="1" applyFill="1" applyBorder="1" applyAlignment="1" applyProtection="1">
      <alignment horizontal="center" vertical="center"/>
    </xf>
    <xf numFmtId="166" fontId="3" fillId="2" borderId="0" xfId="0" applyNumberFormat="1" applyFont="1" applyFill="1" applyAlignment="1">
      <alignment horizontal="center" vertical="center"/>
    </xf>
    <xf numFmtId="166" fontId="0" fillId="2" borderId="0" xfId="0" applyNumberFormat="1" applyFill="1" applyAlignment="1">
      <alignment horizontal="center" vertical="center"/>
    </xf>
    <xf numFmtId="0" fontId="0" fillId="0" borderId="0" xfId="0" applyAlignment="1">
      <alignment vertical="center"/>
    </xf>
    <xf numFmtId="1" fontId="0" fillId="3" borderId="2" xfId="0" applyNumberFormat="1" applyFill="1" applyBorder="1" applyAlignment="1" applyProtection="1">
      <alignment horizontal="right" vertical="center"/>
      <protection locked="0"/>
    </xf>
    <xf numFmtId="0" fontId="3" fillId="2" borderId="4" xfId="0" applyFont="1" applyFill="1" applyBorder="1" applyAlignment="1">
      <alignment horizontal="left" vertical="center"/>
    </xf>
    <xf numFmtId="0" fontId="3" fillId="2" borderId="4" xfId="0" applyFont="1" applyFill="1" applyBorder="1" applyAlignment="1">
      <alignment horizontal="left" vertical="center" wrapText="1"/>
    </xf>
    <xf numFmtId="0" fontId="0" fillId="2" borderId="0"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center" vertical="center"/>
    </xf>
    <xf numFmtId="0" fontId="0" fillId="4" borderId="14" xfId="0" applyFill="1" applyBorder="1" applyAlignment="1">
      <alignment vertical="center"/>
    </xf>
    <xf numFmtId="0" fontId="0" fillId="4" borderId="11" xfId="0" applyFill="1" applyBorder="1" applyAlignment="1">
      <alignment vertical="center"/>
    </xf>
    <xf numFmtId="0" fontId="0" fillId="4" borderId="15" xfId="0" applyFill="1" applyBorder="1" applyAlignment="1">
      <alignment vertical="center"/>
    </xf>
    <xf numFmtId="0" fontId="0" fillId="4" borderId="16" xfId="0" applyFill="1" applyBorder="1" applyAlignment="1">
      <alignment vertical="center"/>
    </xf>
    <xf numFmtId="2" fontId="0" fillId="4" borderId="7" xfId="0" applyNumberFormat="1" applyFill="1" applyBorder="1" applyAlignment="1">
      <alignment vertical="center"/>
    </xf>
    <xf numFmtId="2" fontId="0" fillId="4" borderId="15" xfId="0" applyNumberFormat="1" applyFill="1" applyBorder="1" applyAlignment="1">
      <alignment vertical="center"/>
    </xf>
    <xf numFmtId="0" fontId="0" fillId="4" borderId="17" xfId="0" applyFill="1" applyBorder="1" applyAlignment="1">
      <alignment vertical="center"/>
    </xf>
    <xf numFmtId="0" fontId="0" fillId="4" borderId="0" xfId="0" applyFill="1" applyBorder="1" applyAlignment="1">
      <alignment vertical="center"/>
    </xf>
    <xf numFmtId="2" fontId="0" fillId="4" borderId="18" xfId="0" applyNumberFormat="1" applyFill="1" applyBorder="1" applyAlignment="1">
      <alignment vertical="center"/>
    </xf>
    <xf numFmtId="10" fontId="0" fillId="4" borderId="7" xfId="0" applyNumberFormat="1" applyFill="1" applyBorder="1" applyAlignment="1">
      <alignment horizontal="center" vertical="center"/>
    </xf>
    <xf numFmtId="166" fontId="0" fillId="4" borderId="18" xfId="0" applyNumberFormat="1" applyFill="1" applyBorder="1" applyAlignment="1">
      <alignment horizontal="center" vertical="center"/>
    </xf>
    <xf numFmtId="2" fontId="0" fillId="4" borderId="18" xfId="0" applyNumberFormat="1" applyFill="1" applyBorder="1" applyAlignment="1">
      <alignment horizontal="center" vertical="center"/>
    </xf>
    <xf numFmtId="2" fontId="0" fillId="4" borderId="7" xfId="0" applyNumberFormat="1" applyFill="1" applyBorder="1" applyAlignment="1">
      <alignment horizontal="center" vertical="center"/>
    </xf>
    <xf numFmtId="2" fontId="0" fillId="4" borderId="18" xfId="0" applyNumberFormat="1" applyFill="1" applyBorder="1" applyAlignment="1">
      <alignment horizontal="center" vertical="center" wrapText="1"/>
    </xf>
    <xf numFmtId="0" fontId="0" fillId="4" borderId="19" xfId="0" applyFill="1" applyBorder="1" applyAlignment="1">
      <alignment vertical="center"/>
    </xf>
    <xf numFmtId="10" fontId="0" fillId="4" borderId="20" xfId="0" applyNumberFormat="1" applyFill="1" applyBorder="1" applyAlignment="1">
      <alignment horizontal="center" vertical="center"/>
    </xf>
    <xf numFmtId="166" fontId="0" fillId="4" borderId="21" xfId="0" applyNumberFormat="1" applyFill="1" applyBorder="1" applyAlignment="1">
      <alignment horizontal="center" vertical="center"/>
    </xf>
    <xf numFmtId="2" fontId="0" fillId="4" borderId="21" xfId="0" applyNumberFormat="1" applyFill="1" applyBorder="1" applyAlignment="1">
      <alignment horizontal="center" vertical="center"/>
    </xf>
    <xf numFmtId="0" fontId="0" fillId="4" borderId="0" xfId="0" applyFill="1" applyAlignment="1">
      <alignment vertical="center"/>
    </xf>
    <xf numFmtId="2" fontId="3" fillId="4" borderId="0" xfId="0" applyNumberFormat="1" applyFont="1" applyFill="1" applyAlignment="1">
      <alignment horizontal="center" vertical="center"/>
    </xf>
    <xf numFmtId="2" fontId="0" fillId="4" borderId="0" xfId="0" applyNumberFormat="1" applyFill="1" applyAlignment="1">
      <alignment vertical="center"/>
    </xf>
    <xf numFmtId="0" fontId="0" fillId="2" borderId="7" xfId="0" applyFill="1" applyBorder="1" applyAlignment="1">
      <alignment horizontal="left" vertical="center" wrapText="1"/>
    </xf>
    <xf numFmtId="0" fontId="0" fillId="6" borderId="7" xfId="0" applyFill="1" applyBorder="1" applyAlignment="1">
      <alignment horizontal="center" vertical="center"/>
    </xf>
    <xf numFmtId="0" fontId="0" fillId="2" borderId="0" xfId="0" applyFill="1" applyBorder="1" applyAlignment="1">
      <alignment horizontal="right" vertical="center"/>
    </xf>
    <xf numFmtId="0" fontId="3" fillId="2" borderId="0" xfId="0" applyFont="1" applyFill="1" applyAlignment="1">
      <alignment horizontal="center" vertical="center"/>
    </xf>
    <xf numFmtId="164" fontId="0" fillId="2" borderId="0" xfId="0" applyNumberFormat="1" applyFill="1" applyBorder="1" applyAlignment="1">
      <alignment vertical="center"/>
    </xf>
    <xf numFmtId="169" fontId="4" fillId="4" borderId="5" xfId="1" applyNumberFormat="1" applyFont="1" applyFill="1" applyBorder="1" applyAlignment="1">
      <alignment horizontal="center" vertical="center"/>
    </xf>
    <xf numFmtId="0" fontId="0" fillId="4" borderId="5" xfId="0" applyFill="1" applyBorder="1" applyAlignment="1">
      <alignment horizontal="center"/>
    </xf>
    <xf numFmtId="44" fontId="0" fillId="4" borderId="5" xfId="0" applyNumberFormat="1" applyFill="1" applyBorder="1" applyAlignment="1">
      <alignment horizontal="center"/>
    </xf>
    <xf numFmtId="9" fontId="0" fillId="4" borderId="5" xfId="0" applyNumberFormat="1" applyFill="1" applyBorder="1" applyAlignment="1">
      <alignment horizontal="center"/>
    </xf>
    <xf numFmtId="10" fontId="0" fillId="4" borderId="5" xfId="0" applyNumberFormat="1" applyFill="1" applyBorder="1" applyAlignment="1">
      <alignment horizontal="center"/>
    </xf>
    <xf numFmtId="44" fontId="0" fillId="7" borderId="5" xfId="0" applyNumberFormat="1" applyFill="1" applyBorder="1"/>
    <xf numFmtId="44" fontId="3" fillId="7" borderId="5" xfId="0" applyNumberFormat="1" applyFont="1" applyFill="1" applyBorder="1"/>
    <xf numFmtId="170" fontId="0" fillId="0" borderId="8" xfId="0" applyNumberFormat="1" applyBorder="1"/>
    <xf numFmtId="0" fontId="0" fillId="0" borderId="9" xfId="0" applyBorder="1"/>
    <xf numFmtId="0" fontId="0" fillId="0" borderId="8" xfId="0" applyBorder="1"/>
    <xf numFmtId="166" fontId="0" fillId="0" borderId="22" xfId="0" applyNumberFormat="1" applyBorder="1"/>
    <xf numFmtId="0" fontId="0" fillId="0" borderId="0" xfId="0" applyAlignment="1">
      <alignment horizontal="center"/>
    </xf>
    <xf numFmtId="0" fontId="0" fillId="0" borderId="0" xfId="0" applyAlignment="1">
      <alignment wrapText="1"/>
    </xf>
    <xf numFmtId="44" fontId="0" fillId="4" borderId="5" xfId="0" applyNumberFormat="1" applyFill="1" applyBorder="1" applyAlignment="1">
      <alignment vertical="center"/>
    </xf>
    <xf numFmtId="1" fontId="0" fillId="4" borderId="5" xfId="0" applyNumberFormat="1" applyFill="1" applyBorder="1" applyAlignment="1">
      <alignment horizontal="center"/>
    </xf>
    <xf numFmtId="44" fontId="0" fillId="7" borderId="5" xfId="0" applyNumberFormat="1" applyFill="1" applyBorder="1" applyAlignment="1">
      <alignment horizontal="center"/>
    </xf>
    <xf numFmtId="170" fontId="0" fillId="4" borderId="5" xfId="0" applyNumberFormat="1" applyFill="1" applyBorder="1" applyAlignment="1">
      <alignment horizontal="center"/>
    </xf>
    <xf numFmtId="0" fontId="3" fillId="0" borderId="0" xfId="0" applyFont="1"/>
    <xf numFmtId="0" fontId="0" fillId="4" borderId="5" xfId="0" applyFill="1" applyBorder="1" applyAlignment="1">
      <alignment horizontal="center" vertical="center"/>
    </xf>
    <xf numFmtId="0" fontId="3" fillId="0" borderId="0" xfId="0" applyFont="1" applyAlignment="1">
      <alignment horizontal="center"/>
    </xf>
    <xf numFmtId="44" fontId="5" fillId="4" borderId="5" xfId="0" applyNumberFormat="1" applyFont="1" applyFill="1" applyBorder="1" applyAlignment="1">
      <alignment horizontal="right" vertical="center"/>
    </xf>
    <xf numFmtId="0" fontId="0" fillId="4" borderId="5" xfId="0" applyFill="1" applyBorder="1"/>
    <xf numFmtId="0" fontId="0" fillId="0" borderId="7" xfId="0" applyBorder="1" applyAlignment="1">
      <alignment vertical="center" wrapText="1"/>
    </xf>
    <xf numFmtId="170" fontId="0" fillId="0" borderId="7" xfId="0" applyNumberFormat="1" applyBorder="1"/>
    <xf numFmtId="10" fontId="0" fillId="0" borderId="9" xfId="0" applyNumberFormat="1" applyBorder="1" applyAlignment="1">
      <alignment horizontal="center"/>
    </xf>
    <xf numFmtId="170" fontId="0" fillId="0" borderId="7" xfId="0" applyNumberFormat="1" applyBorder="1" applyAlignment="1">
      <alignment horizontal="center"/>
    </xf>
    <xf numFmtId="44" fontId="0" fillId="0" borderId="0" xfId="0" applyNumberFormat="1" applyAlignment="1">
      <alignment horizontal="center"/>
    </xf>
    <xf numFmtId="166" fontId="0" fillId="0" borderId="0" xfId="0" applyNumberFormat="1" applyAlignment="1">
      <alignment horizontal="center"/>
    </xf>
    <xf numFmtId="0" fontId="0" fillId="0" borderId="0" xfId="0" applyFill="1"/>
    <xf numFmtId="10" fontId="0" fillId="4" borderId="5" xfId="0" applyNumberFormat="1" applyFill="1" applyBorder="1" applyAlignment="1">
      <alignment horizontal="center" vertical="center"/>
    </xf>
    <xf numFmtId="0" fontId="0" fillId="0" borderId="0" xfId="0" applyAlignment="1">
      <alignment horizontal="center" vertical="center"/>
    </xf>
    <xf numFmtId="9" fontId="0" fillId="4" borderId="5" xfId="0" applyNumberFormat="1" applyFill="1" applyBorder="1" applyAlignment="1">
      <alignment horizontal="center" vertical="center"/>
    </xf>
    <xf numFmtId="44" fontId="0" fillId="4" borderId="5" xfId="0" applyNumberFormat="1" applyFill="1" applyBorder="1" applyAlignment="1">
      <alignment horizontal="center" vertical="center"/>
    </xf>
    <xf numFmtId="44" fontId="0" fillId="0" borderId="0" xfId="0" applyNumberFormat="1" applyFill="1" applyBorder="1" applyAlignment="1">
      <alignment horizontal="center" vertical="center"/>
    </xf>
    <xf numFmtId="0" fontId="0" fillId="0" borderId="0" xfId="0" applyFill="1" applyAlignment="1">
      <alignment horizontal="center" vertical="center"/>
    </xf>
    <xf numFmtId="166" fontId="0" fillId="4" borderId="5" xfId="0" applyNumberFormat="1" applyFill="1" applyBorder="1" applyAlignment="1">
      <alignment horizontal="center" vertical="center"/>
    </xf>
    <xf numFmtId="166" fontId="0" fillId="7" borderId="5" xfId="0" applyNumberFormat="1" applyFill="1" applyBorder="1" applyAlignment="1">
      <alignment horizontal="center" vertical="center"/>
    </xf>
    <xf numFmtId="0" fontId="0" fillId="0" borderId="17" xfId="0" applyBorder="1"/>
    <xf numFmtId="0" fontId="0" fillId="0" borderId="18" xfId="0" applyBorder="1" applyAlignment="1">
      <alignment vertical="center" wrapText="1"/>
    </xf>
    <xf numFmtId="0" fontId="0" fillId="0" borderId="25" xfId="0" applyBorder="1"/>
    <xf numFmtId="9" fontId="0" fillId="0" borderId="18" xfId="0" applyNumberFormat="1" applyBorder="1" applyAlignment="1">
      <alignment horizontal="center"/>
    </xf>
    <xf numFmtId="0" fontId="0" fillId="0" borderId="26" xfId="0" applyBorder="1"/>
    <xf numFmtId="0" fontId="0" fillId="0" borderId="27" xfId="0" applyBorder="1"/>
    <xf numFmtId="0" fontId="0" fillId="0" borderId="9" xfId="0" applyBorder="1" applyAlignment="1">
      <alignment vertical="center" wrapText="1"/>
    </xf>
    <xf numFmtId="44" fontId="3" fillId="4" borderId="5" xfId="0" applyNumberFormat="1" applyFont="1" applyFill="1" applyBorder="1"/>
    <xf numFmtId="0" fontId="14" fillId="2" borderId="0" xfId="0" applyFont="1" applyFill="1" applyAlignment="1">
      <alignment horizontal="left" vertical="center"/>
    </xf>
    <xf numFmtId="170" fontId="0" fillId="4" borderId="5" xfId="0" applyNumberFormat="1" applyFill="1" applyBorder="1"/>
    <xf numFmtId="170" fontId="0" fillId="7" borderId="5" xfId="0" applyNumberFormat="1" applyFill="1" applyBorder="1"/>
    <xf numFmtId="0" fontId="2" fillId="0" borderId="0" xfId="0" applyFont="1"/>
    <xf numFmtId="0" fontId="0" fillId="0" borderId="11" xfId="0" applyBorder="1"/>
    <xf numFmtId="0" fontId="0" fillId="0" borderId="16" xfId="0" applyBorder="1"/>
    <xf numFmtId="0" fontId="0" fillId="0" borderId="19" xfId="0" applyBorder="1"/>
    <xf numFmtId="0" fontId="12" fillId="0" borderId="30" xfId="0" applyFont="1" applyBorder="1"/>
    <xf numFmtId="1" fontId="4" fillId="3" borderId="32" xfId="0" applyNumberFormat="1" applyFont="1" applyFill="1" applyBorder="1" applyAlignment="1" applyProtection="1">
      <alignment horizontal="center" vertical="center"/>
      <protection locked="0"/>
    </xf>
    <xf numFmtId="0" fontId="0" fillId="0" borderId="15" xfId="0" applyBorder="1" applyAlignment="1">
      <alignment horizontal="center"/>
    </xf>
    <xf numFmtId="0" fontId="0" fillId="0" borderId="31" xfId="0" applyBorder="1" applyAlignment="1">
      <alignment horizontal="center"/>
    </xf>
    <xf numFmtId="0" fontId="4" fillId="3" borderId="1" xfId="0" applyFont="1" applyFill="1" applyBorder="1" applyAlignment="1" applyProtection="1">
      <alignment horizontal="right" vertical="center"/>
      <protection locked="0"/>
    </xf>
    <xf numFmtId="0" fontId="0" fillId="0" borderId="37" xfId="0" applyBorder="1"/>
    <xf numFmtId="44" fontId="4" fillId="3" borderId="38" xfId="0" applyNumberFormat="1" applyFont="1" applyFill="1" applyBorder="1" applyAlignment="1" applyProtection="1">
      <alignment horizontal="center" vertical="center"/>
      <protection locked="0"/>
    </xf>
    <xf numFmtId="169" fontId="4" fillId="3" borderId="39" xfId="0" applyNumberFormat="1" applyFont="1" applyFill="1" applyBorder="1" applyAlignment="1" applyProtection="1">
      <alignment horizontal="center" vertical="center"/>
      <protection locked="0"/>
    </xf>
    <xf numFmtId="0" fontId="0" fillId="0" borderId="0" xfId="0" applyAlignment="1">
      <alignment horizontal="center"/>
    </xf>
    <xf numFmtId="0" fontId="0" fillId="0" borderId="7" xfId="0" applyBorder="1" applyAlignment="1">
      <alignment horizontal="center"/>
    </xf>
    <xf numFmtId="44" fontId="5" fillId="7" borderId="5" xfId="1" applyFont="1" applyFill="1" applyBorder="1" applyAlignment="1">
      <alignment horizontal="right" vertical="center"/>
    </xf>
    <xf numFmtId="0" fontId="0" fillId="0" borderId="0" xfId="0" applyProtection="1"/>
    <xf numFmtId="0" fontId="0" fillId="0" borderId="0" xfId="0" applyAlignment="1" applyProtection="1">
      <alignment horizontal="center"/>
    </xf>
    <xf numFmtId="0" fontId="0" fillId="0" borderId="0" xfId="0" applyAlignment="1" applyProtection="1">
      <alignment horizontal="center" wrapText="1"/>
    </xf>
    <xf numFmtId="0" fontId="0" fillId="0" borderId="7" xfId="0" applyBorder="1" applyAlignment="1" applyProtection="1">
      <alignment horizontal="center" wrapText="1"/>
    </xf>
    <xf numFmtId="0" fontId="0" fillId="0" borderId="17" xfId="0" applyBorder="1" applyProtection="1"/>
    <xf numFmtId="0" fontId="0" fillId="0" borderId="0" xfId="0" applyBorder="1" applyAlignment="1" applyProtection="1">
      <alignment horizontal="center"/>
    </xf>
    <xf numFmtId="0" fontId="0" fillId="0" borderId="0" xfId="0" applyBorder="1" applyProtection="1"/>
    <xf numFmtId="0" fontId="0" fillId="0" borderId="15" xfId="0" applyBorder="1" applyProtection="1"/>
    <xf numFmtId="0" fontId="0" fillId="0" borderId="7" xfId="0" applyBorder="1" applyProtection="1"/>
    <xf numFmtId="0" fontId="0" fillId="0" borderId="7" xfId="0" applyBorder="1" applyAlignment="1" applyProtection="1">
      <alignment horizontal="center"/>
    </xf>
    <xf numFmtId="170" fontId="0" fillId="0" borderId="7" xfId="0" applyNumberFormat="1" applyBorder="1" applyProtection="1"/>
    <xf numFmtId="1" fontId="0" fillId="8" borderId="5" xfId="0" applyNumberFormat="1" applyFill="1" applyBorder="1" applyAlignment="1" applyProtection="1">
      <alignment horizontal="center"/>
    </xf>
    <xf numFmtId="0" fontId="0" fillId="0" borderId="15" xfId="0" applyBorder="1" applyAlignment="1" applyProtection="1">
      <alignment horizontal="center"/>
    </xf>
    <xf numFmtId="44" fontId="0" fillId="8" borderId="5" xfId="0" applyNumberFormat="1" applyFill="1" applyBorder="1" applyAlignment="1" applyProtection="1">
      <alignment horizontal="center"/>
    </xf>
    <xf numFmtId="170" fontId="0" fillId="8" borderId="5" xfId="0" applyNumberFormat="1" applyFill="1" applyBorder="1" applyAlignment="1" applyProtection="1">
      <alignment horizontal="center"/>
    </xf>
    <xf numFmtId="166" fontId="0" fillId="8" borderId="5" xfId="0" applyNumberFormat="1" applyFill="1" applyBorder="1" applyProtection="1"/>
    <xf numFmtId="0" fontId="0" fillId="0" borderId="17" xfId="0" applyBorder="1" applyAlignment="1" applyProtection="1">
      <alignment vertical="center" wrapText="1"/>
    </xf>
    <xf numFmtId="44" fontId="0" fillId="6" borderId="5" xfId="0" applyNumberFormat="1" applyFill="1" applyBorder="1" applyAlignment="1" applyProtection="1">
      <alignment horizontal="center"/>
    </xf>
    <xf numFmtId="0" fontId="0" fillId="0" borderId="7" xfId="0" applyNumberFormat="1" applyFill="1" applyBorder="1" applyAlignment="1" applyProtection="1">
      <alignment horizontal="center"/>
    </xf>
    <xf numFmtId="0" fontId="0" fillId="0" borderId="17" xfId="0" applyBorder="1" applyAlignment="1" applyProtection="1">
      <alignment wrapText="1"/>
    </xf>
    <xf numFmtId="44" fontId="0" fillId="8" borderId="5" xfId="0" applyNumberFormat="1" applyFill="1" applyBorder="1" applyAlignment="1" applyProtection="1">
      <alignment horizontal="center" vertical="center"/>
    </xf>
    <xf numFmtId="0" fontId="0" fillId="0" borderId="7" xfId="0" applyBorder="1" applyAlignment="1" applyProtection="1">
      <alignment horizontal="center" vertical="center"/>
    </xf>
    <xf numFmtId="171" fontId="0" fillId="0" borderId="7" xfId="0" applyNumberFormat="1" applyBorder="1" applyAlignment="1" applyProtection="1">
      <alignment horizontal="center" vertical="center"/>
    </xf>
    <xf numFmtId="171" fontId="0" fillId="0" borderId="7" xfId="0" applyNumberFormat="1" applyFill="1" applyBorder="1" applyAlignment="1" applyProtection="1">
      <alignment horizontal="center" vertical="center"/>
    </xf>
    <xf numFmtId="166" fontId="3" fillId="7" borderId="5" xfId="0" applyNumberFormat="1" applyFont="1" applyFill="1" applyBorder="1" applyAlignment="1" applyProtection="1">
      <alignment horizontal="center"/>
    </xf>
    <xf numFmtId="0" fontId="2" fillId="0" borderId="0" xfId="0" applyFont="1" applyBorder="1" applyProtection="1"/>
    <xf numFmtId="166" fontId="2" fillId="0" borderId="15" xfId="0" applyNumberFormat="1" applyFont="1" applyBorder="1" applyProtection="1"/>
    <xf numFmtId="166" fontId="2" fillId="0" borderId="40" xfId="0" applyNumberFormat="1" applyFont="1" applyBorder="1" applyProtection="1"/>
    <xf numFmtId="166" fontId="2" fillId="0" borderId="36" xfId="0" applyNumberFormat="1" applyFont="1" applyBorder="1" applyAlignment="1" applyProtection="1">
      <alignment horizontal="center"/>
    </xf>
    <xf numFmtId="0" fontId="0" fillId="0" borderId="36" xfId="0" applyBorder="1" applyProtection="1"/>
    <xf numFmtId="0" fontId="0" fillId="0" borderId="41" xfId="0" applyBorder="1" applyProtection="1"/>
    <xf numFmtId="0" fontId="3"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0" fillId="8" borderId="5"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0" fillId="0" borderId="15" xfId="0" applyFont="1" applyFill="1" applyBorder="1" applyAlignment="1" applyProtection="1">
      <alignment horizontal="center" vertical="center"/>
    </xf>
    <xf numFmtId="166" fontId="0" fillId="7" borderId="5" xfId="0" applyNumberFormat="1" applyFill="1" applyBorder="1" applyAlignment="1" applyProtection="1">
      <alignment horizontal="center"/>
    </xf>
    <xf numFmtId="0" fontId="0" fillId="0" borderId="0" xfId="0" applyBorder="1" applyAlignment="1" applyProtection="1">
      <alignment horizontal="left"/>
    </xf>
    <xf numFmtId="166" fontId="0" fillId="8" borderId="5" xfId="0" applyNumberFormat="1" applyFont="1" applyFill="1" applyBorder="1" applyAlignment="1" applyProtection="1">
      <alignment horizontal="center"/>
    </xf>
    <xf numFmtId="0" fontId="0" fillId="0" borderId="15" xfId="0" applyFont="1" applyBorder="1" applyAlignment="1" applyProtection="1">
      <alignment horizontal="center"/>
    </xf>
    <xf numFmtId="0" fontId="2" fillId="0" borderId="0" xfId="0" applyFont="1" applyBorder="1" applyAlignment="1" applyProtection="1">
      <alignment horizontal="center" vertical="center" wrapText="1"/>
    </xf>
    <xf numFmtId="166" fontId="2" fillId="0" borderId="17" xfId="0" applyNumberFormat="1" applyFont="1" applyBorder="1" applyProtection="1"/>
    <xf numFmtId="166" fontId="2" fillId="0" borderId="0" xfId="0" applyNumberFormat="1" applyFont="1" applyBorder="1" applyAlignment="1" applyProtection="1">
      <alignment horizontal="center"/>
    </xf>
    <xf numFmtId="0" fontId="0" fillId="0" borderId="40" xfId="0" applyBorder="1" applyProtection="1"/>
    <xf numFmtId="0" fontId="0" fillId="0" borderId="36" xfId="0" applyBorder="1" applyAlignment="1" applyProtection="1">
      <alignment horizontal="center"/>
    </xf>
    <xf numFmtId="1" fontId="5" fillId="3" borderId="33" xfId="0" applyNumberFormat="1" applyFont="1" applyFill="1" applyBorder="1" applyAlignment="1" applyProtection="1">
      <alignment horizontal="center" vertical="center"/>
    </xf>
    <xf numFmtId="0" fontId="0" fillId="2" borderId="42" xfId="0" applyFill="1" applyBorder="1" applyAlignment="1">
      <alignment horizontal="center" vertical="center" wrapText="1"/>
    </xf>
    <xf numFmtId="166" fontId="17" fillId="4" borderId="5" xfId="0" applyNumberFormat="1" applyFont="1" applyFill="1" applyBorder="1" applyAlignment="1">
      <alignment horizontal="right" vertical="center"/>
    </xf>
    <xf numFmtId="44" fontId="17" fillId="2" borderId="43" xfId="0" applyNumberFormat="1" applyFont="1" applyFill="1" applyBorder="1" applyAlignment="1">
      <alignment horizontal="center" vertical="center"/>
    </xf>
    <xf numFmtId="0" fontId="15" fillId="2" borderId="4" xfId="0" applyFont="1" applyFill="1" applyBorder="1" applyAlignment="1">
      <alignment horizontal="center" vertical="center"/>
    </xf>
    <xf numFmtId="0" fontId="15" fillId="2" borderId="13" xfId="0" applyFont="1" applyFill="1" applyBorder="1" applyAlignment="1">
      <alignment horizontal="center" vertical="center"/>
    </xf>
    <xf numFmtId="0" fontId="2" fillId="2" borderId="6" xfId="0" applyFont="1" applyFill="1" applyBorder="1" applyAlignment="1">
      <alignment horizontal="right" vertic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9" xfId="0" applyFont="1" applyFill="1" applyBorder="1" applyAlignment="1">
      <alignment horizontal="center" vertical="center"/>
    </xf>
    <xf numFmtId="0" fontId="0" fillId="4" borderId="16" xfId="0" applyFill="1" applyBorder="1" applyAlignment="1">
      <alignment horizontal="center"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11" fillId="2" borderId="6" xfId="0" applyFont="1" applyFill="1" applyBorder="1" applyAlignment="1">
      <alignment horizontal="right" vertical="top"/>
    </xf>
    <xf numFmtId="0" fontId="0" fillId="2" borderId="0" xfId="0" applyFill="1" applyAlignment="1">
      <alignment horizontal="center" vertical="center" wrapText="1"/>
    </xf>
    <xf numFmtId="0" fontId="15" fillId="0" borderId="0" xfId="0" applyFont="1" applyAlignment="1">
      <alignment horizontal="center"/>
    </xf>
    <xf numFmtId="0" fontId="18" fillId="2" borderId="0" xfId="0" applyFont="1" applyFill="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170" fontId="0" fillId="0" borderId="20" xfId="0" applyNumberFormat="1" applyBorder="1" applyAlignment="1">
      <alignment horizontal="center"/>
    </xf>
    <xf numFmtId="170" fontId="0" fillId="0" borderId="21" xfId="0" applyNumberFormat="1" applyBorder="1" applyAlignment="1">
      <alignment horizontal="center"/>
    </xf>
    <xf numFmtId="0" fontId="3" fillId="0" borderId="23" xfId="0" applyFont="1" applyBorder="1" applyAlignment="1">
      <alignment horizontal="center"/>
    </xf>
    <xf numFmtId="0" fontId="3" fillId="0" borderId="6" xfId="0" applyFont="1" applyBorder="1" applyAlignment="1">
      <alignment horizontal="center"/>
    </xf>
    <xf numFmtId="0" fontId="3" fillId="0" borderId="24" xfId="0" applyFont="1" applyBorder="1" applyAlignment="1">
      <alignment horizontal="center"/>
    </xf>
    <xf numFmtId="0" fontId="15" fillId="0" borderId="0" xfId="0" applyFont="1" applyFill="1" applyAlignment="1">
      <alignment horizontal="center" vertical="center"/>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7" xfId="0" applyBorder="1" applyAlignment="1">
      <alignment horizontal="center"/>
    </xf>
    <xf numFmtId="0" fontId="0" fillId="0" borderId="7" xfId="0" applyBorder="1" applyAlignment="1" applyProtection="1">
      <alignment horizontal="center"/>
    </xf>
    <xf numFmtId="0" fontId="3" fillId="0" borderId="2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4" xfId="0" applyFont="1" applyFill="1" applyBorder="1" applyAlignment="1" applyProtection="1">
      <alignment horizontal="center" vertical="center"/>
    </xf>
  </cellXfs>
  <cellStyles count="6">
    <cellStyle name="Monétaire" xfId="1" builtinId="4"/>
    <cellStyle name="Monétaire 2" xfId="4" xr:uid="{9A7E44A9-5F73-4A60-9E15-7158ACD04E36}"/>
    <cellStyle name="Normal" xfId="0" builtinId="0"/>
    <cellStyle name="Normal 2" xfId="3" xr:uid="{F7CB5C6F-BDD8-47E8-B5F2-D191453C04A1}"/>
    <cellStyle name="Pourcentage" xfId="2" builtinId="5"/>
    <cellStyle name="Pourcentage 2" xfId="5" xr:uid="{DC56AB8E-5AC4-4362-B2CD-2088DCC3CC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85725</xdr:colOff>
      <xdr:row>2</xdr:row>
      <xdr:rowOff>9525</xdr:rowOff>
    </xdr:from>
    <xdr:to>
      <xdr:col>2</xdr:col>
      <xdr:colOff>457200</xdr:colOff>
      <xdr:row>13</xdr:row>
      <xdr:rowOff>19050</xdr:rowOff>
    </xdr:to>
    <xdr:sp macro="" textlink="">
      <xdr:nvSpPr>
        <xdr:cNvPr id="2" name="Accolade fermante 1">
          <a:extLst>
            <a:ext uri="{FF2B5EF4-FFF2-40B4-BE49-F238E27FC236}">
              <a16:creationId xmlns:a16="http://schemas.microsoft.com/office/drawing/2014/main" id="{BEC4A99A-5132-8101-354F-4C6DB163E466}"/>
            </a:ext>
          </a:extLst>
        </xdr:cNvPr>
        <xdr:cNvSpPr/>
      </xdr:nvSpPr>
      <xdr:spPr>
        <a:xfrm>
          <a:off x="4362450" y="476250"/>
          <a:ext cx="371475" cy="2400300"/>
        </a:xfrm>
        <a:prstGeom prst="rightBrace">
          <a:avLst>
            <a:gd name="adj1" fmla="val 8333"/>
            <a:gd name="adj2" fmla="val 52778"/>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fr-FR"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47625</xdr:colOff>
      <xdr:row>14</xdr:row>
      <xdr:rowOff>85725</xdr:rowOff>
    </xdr:from>
    <xdr:to>
      <xdr:col>2</xdr:col>
      <xdr:colOff>457200</xdr:colOff>
      <xdr:row>14</xdr:row>
      <xdr:rowOff>85725</xdr:rowOff>
    </xdr:to>
    <xdr:cxnSp macro="">
      <xdr:nvCxnSpPr>
        <xdr:cNvPr id="7" name="Connecteur droit avec flèche 6">
          <a:extLst>
            <a:ext uri="{FF2B5EF4-FFF2-40B4-BE49-F238E27FC236}">
              <a16:creationId xmlns:a16="http://schemas.microsoft.com/office/drawing/2014/main" id="{1054E893-414F-6B50-B091-999E42E9C8A7}"/>
            </a:ext>
          </a:extLst>
        </xdr:cNvPr>
        <xdr:cNvCxnSpPr/>
      </xdr:nvCxnSpPr>
      <xdr:spPr>
        <a:xfrm>
          <a:off x="4324350" y="2952750"/>
          <a:ext cx="409575"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66675</xdr:rowOff>
    </xdr:from>
    <xdr:to>
      <xdr:col>5</xdr:col>
      <xdr:colOff>419932</xdr:colOff>
      <xdr:row>6</xdr:row>
      <xdr:rowOff>162071</xdr:rowOff>
    </xdr:to>
    <xdr:pic>
      <xdr:nvPicPr>
        <xdr:cNvPr id="2" name="Image 1">
          <a:extLst>
            <a:ext uri="{FF2B5EF4-FFF2-40B4-BE49-F238E27FC236}">
              <a16:creationId xmlns:a16="http://schemas.microsoft.com/office/drawing/2014/main" id="{9CD8B577-B66A-8EE7-6494-F1ECBE2DB6AE}"/>
            </a:ext>
          </a:extLst>
        </xdr:cNvPr>
        <xdr:cNvPicPr>
          <a:picLocks noChangeAspect="1"/>
        </xdr:cNvPicPr>
      </xdr:nvPicPr>
      <xdr:blipFill>
        <a:blip xmlns:r="http://schemas.openxmlformats.org/officeDocument/2006/relationships" r:embed="rId1"/>
        <a:stretch>
          <a:fillRect/>
        </a:stretch>
      </xdr:blipFill>
      <xdr:spPr>
        <a:xfrm>
          <a:off x="238125" y="66675"/>
          <a:ext cx="5963482" cy="1047896"/>
        </a:xfrm>
        <a:prstGeom prst="rect">
          <a:avLst/>
        </a:prstGeom>
      </xdr:spPr>
    </xdr:pic>
    <xdr:clientData/>
  </xdr:twoCellAnchor>
  <xdr:twoCellAnchor>
    <xdr:from>
      <xdr:col>0</xdr:col>
      <xdr:colOff>293077</xdr:colOff>
      <xdr:row>1</xdr:row>
      <xdr:rowOff>175846</xdr:rowOff>
    </xdr:from>
    <xdr:to>
      <xdr:col>0</xdr:col>
      <xdr:colOff>813288</xdr:colOff>
      <xdr:row>6</xdr:row>
      <xdr:rowOff>43961</xdr:rowOff>
    </xdr:to>
    <xdr:sp macro="" textlink="">
      <xdr:nvSpPr>
        <xdr:cNvPr id="3" name="Rectangle : coins arrondis 2">
          <a:extLst>
            <a:ext uri="{FF2B5EF4-FFF2-40B4-BE49-F238E27FC236}">
              <a16:creationId xmlns:a16="http://schemas.microsoft.com/office/drawing/2014/main" id="{27E0D9FC-B2D6-6578-97C1-3BE37E6315E3}"/>
            </a:ext>
          </a:extLst>
        </xdr:cNvPr>
        <xdr:cNvSpPr/>
      </xdr:nvSpPr>
      <xdr:spPr>
        <a:xfrm>
          <a:off x="293077" y="468923"/>
          <a:ext cx="520211" cy="820615"/>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accent1">
                <a:lumMod val="75000"/>
              </a:schemeClr>
            </a:solidFill>
          </a:endParaRPr>
        </a:p>
        <a:p>
          <a:pPr algn="l"/>
          <a:r>
            <a:rPr lang="fr-FR" sz="1100">
              <a:solidFill>
                <a:schemeClr val="accent1">
                  <a:lumMod val="75000"/>
                </a:schemeClr>
              </a:solidFill>
            </a:rPr>
            <a:t>8 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104775</xdr:rowOff>
    </xdr:from>
    <xdr:to>
      <xdr:col>7</xdr:col>
      <xdr:colOff>115342</xdr:colOff>
      <xdr:row>5</xdr:row>
      <xdr:rowOff>181119</xdr:rowOff>
    </xdr:to>
    <xdr:pic>
      <xdr:nvPicPr>
        <xdr:cNvPr id="2" name="Image 1">
          <a:extLst>
            <a:ext uri="{FF2B5EF4-FFF2-40B4-BE49-F238E27FC236}">
              <a16:creationId xmlns:a16="http://schemas.microsoft.com/office/drawing/2014/main" id="{4C9DE964-8107-2410-F1DD-9B40E4C19D26}"/>
            </a:ext>
          </a:extLst>
        </xdr:cNvPr>
        <xdr:cNvPicPr>
          <a:picLocks noChangeAspect="1"/>
        </xdr:cNvPicPr>
      </xdr:nvPicPr>
      <xdr:blipFill>
        <a:blip xmlns:r="http://schemas.openxmlformats.org/officeDocument/2006/relationships" r:embed="rId1"/>
        <a:stretch>
          <a:fillRect/>
        </a:stretch>
      </xdr:blipFill>
      <xdr:spPr>
        <a:xfrm>
          <a:off x="190500" y="104775"/>
          <a:ext cx="7468642" cy="1028844"/>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DF957-5214-4FC4-B7D3-9A73B6F9FE2B}">
  <sheetPr>
    <pageSetUpPr fitToPage="1"/>
  </sheetPr>
  <dimension ref="A1:AE240"/>
  <sheetViews>
    <sheetView tabSelected="1" view="pageBreakPreview" zoomScale="90" zoomScaleNormal="100" zoomScaleSheetLayoutView="90" workbookViewId="0">
      <selection activeCell="B5" sqref="B5"/>
    </sheetView>
  </sheetViews>
  <sheetFormatPr baseColWidth="10" defaultRowHeight="15" x14ac:dyDescent="0.25"/>
  <cols>
    <col min="1" max="1" width="87.5703125" style="56" customWidth="1"/>
    <col min="2" max="2" width="26.140625" style="56" customWidth="1"/>
    <col min="3" max="3" width="16.28515625" style="56" customWidth="1"/>
    <col min="4" max="4" width="45" style="56" hidden="1" customWidth="1"/>
    <col min="5" max="5" width="19.140625" style="56" hidden="1" customWidth="1"/>
    <col min="6" max="6" width="23.85546875" style="56" hidden="1" customWidth="1"/>
    <col min="7" max="7" width="24.28515625" style="56" hidden="1" customWidth="1"/>
    <col min="8" max="8" width="11.42578125" style="56" hidden="1" customWidth="1"/>
    <col min="9" max="9" width="21.28515625" style="56" hidden="1" customWidth="1"/>
    <col min="10" max="10" width="11.42578125" style="56"/>
    <col min="11" max="29" width="11.42578125" style="1"/>
    <col min="30" max="256" width="11.42578125" style="56"/>
    <col min="257" max="257" width="60" style="56" customWidth="1"/>
    <col min="258" max="258" width="26.140625" style="56" customWidth="1"/>
    <col min="259" max="259" width="16.28515625" style="56" customWidth="1"/>
    <col min="260" max="260" width="11.42578125" style="56"/>
    <col min="261" max="261" width="19.140625" style="56" customWidth="1"/>
    <col min="262" max="262" width="15" style="56" customWidth="1"/>
    <col min="263" max="263" width="24.28515625" style="56" customWidth="1"/>
    <col min="264" max="512" width="11.42578125" style="56"/>
    <col min="513" max="513" width="60" style="56" customWidth="1"/>
    <col min="514" max="514" width="26.140625" style="56" customWidth="1"/>
    <col min="515" max="515" width="16.28515625" style="56" customWidth="1"/>
    <col min="516" max="516" width="11.42578125" style="56"/>
    <col min="517" max="517" width="19.140625" style="56" customWidth="1"/>
    <col min="518" max="518" width="15" style="56" customWidth="1"/>
    <col min="519" max="519" width="24.28515625" style="56" customWidth="1"/>
    <col min="520" max="768" width="11.42578125" style="56"/>
    <col min="769" max="769" width="60" style="56" customWidth="1"/>
    <col min="770" max="770" width="26.140625" style="56" customWidth="1"/>
    <col min="771" max="771" width="16.28515625" style="56" customWidth="1"/>
    <col min="772" max="772" width="11.42578125" style="56"/>
    <col min="773" max="773" width="19.140625" style="56" customWidth="1"/>
    <col min="774" max="774" width="15" style="56" customWidth="1"/>
    <col min="775" max="775" width="24.28515625" style="56" customWidth="1"/>
    <col min="776" max="1024" width="11.42578125" style="56"/>
    <col min="1025" max="1025" width="60" style="56" customWidth="1"/>
    <col min="1026" max="1026" width="26.140625" style="56" customWidth="1"/>
    <col min="1027" max="1027" width="16.28515625" style="56" customWidth="1"/>
    <col min="1028" max="1028" width="11.42578125" style="56"/>
    <col min="1029" max="1029" width="19.140625" style="56" customWidth="1"/>
    <col min="1030" max="1030" width="15" style="56" customWidth="1"/>
    <col min="1031" max="1031" width="24.28515625" style="56" customWidth="1"/>
    <col min="1032" max="1280" width="11.42578125" style="56"/>
    <col min="1281" max="1281" width="60" style="56" customWidth="1"/>
    <col min="1282" max="1282" width="26.140625" style="56" customWidth="1"/>
    <col min="1283" max="1283" width="16.28515625" style="56" customWidth="1"/>
    <col min="1284" max="1284" width="11.42578125" style="56"/>
    <col min="1285" max="1285" width="19.140625" style="56" customWidth="1"/>
    <col min="1286" max="1286" width="15" style="56" customWidth="1"/>
    <col min="1287" max="1287" width="24.28515625" style="56" customWidth="1"/>
    <col min="1288" max="1536" width="11.42578125" style="56"/>
    <col min="1537" max="1537" width="60" style="56" customWidth="1"/>
    <col min="1538" max="1538" width="26.140625" style="56" customWidth="1"/>
    <col min="1539" max="1539" width="16.28515625" style="56" customWidth="1"/>
    <col min="1540" max="1540" width="11.42578125" style="56"/>
    <col min="1541" max="1541" width="19.140625" style="56" customWidth="1"/>
    <col min="1542" max="1542" width="15" style="56" customWidth="1"/>
    <col min="1543" max="1543" width="24.28515625" style="56" customWidth="1"/>
    <col min="1544" max="1792" width="11.42578125" style="56"/>
    <col min="1793" max="1793" width="60" style="56" customWidth="1"/>
    <col min="1794" max="1794" width="26.140625" style="56" customWidth="1"/>
    <col min="1795" max="1795" width="16.28515625" style="56" customWidth="1"/>
    <col min="1796" max="1796" width="11.42578125" style="56"/>
    <col min="1797" max="1797" width="19.140625" style="56" customWidth="1"/>
    <col min="1798" max="1798" width="15" style="56" customWidth="1"/>
    <col min="1799" max="1799" width="24.28515625" style="56" customWidth="1"/>
    <col min="1800" max="2048" width="11.42578125" style="56"/>
    <col min="2049" max="2049" width="60" style="56" customWidth="1"/>
    <col min="2050" max="2050" width="26.140625" style="56" customWidth="1"/>
    <col min="2051" max="2051" width="16.28515625" style="56" customWidth="1"/>
    <col min="2052" max="2052" width="11.42578125" style="56"/>
    <col min="2053" max="2053" width="19.140625" style="56" customWidth="1"/>
    <col min="2054" max="2054" width="15" style="56" customWidth="1"/>
    <col min="2055" max="2055" width="24.28515625" style="56" customWidth="1"/>
    <col min="2056" max="2304" width="11.42578125" style="56"/>
    <col min="2305" max="2305" width="60" style="56" customWidth="1"/>
    <col min="2306" max="2306" width="26.140625" style="56" customWidth="1"/>
    <col min="2307" max="2307" width="16.28515625" style="56" customWidth="1"/>
    <col min="2308" max="2308" width="11.42578125" style="56"/>
    <col min="2309" max="2309" width="19.140625" style="56" customWidth="1"/>
    <col min="2310" max="2310" width="15" style="56" customWidth="1"/>
    <col min="2311" max="2311" width="24.28515625" style="56" customWidth="1"/>
    <col min="2312" max="2560" width="11.42578125" style="56"/>
    <col min="2561" max="2561" width="60" style="56" customWidth="1"/>
    <col min="2562" max="2562" width="26.140625" style="56" customWidth="1"/>
    <col min="2563" max="2563" width="16.28515625" style="56" customWidth="1"/>
    <col min="2564" max="2564" width="11.42578125" style="56"/>
    <col min="2565" max="2565" width="19.140625" style="56" customWidth="1"/>
    <col min="2566" max="2566" width="15" style="56" customWidth="1"/>
    <col min="2567" max="2567" width="24.28515625" style="56" customWidth="1"/>
    <col min="2568" max="2816" width="11.42578125" style="56"/>
    <col min="2817" max="2817" width="60" style="56" customWidth="1"/>
    <col min="2818" max="2818" width="26.140625" style="56" customWidth="1"/>
    <col min="2819" max="2819" width="16.28515625" style="56" customWidth="1"/>
    <col min="2820" max="2820" width="11.42578125" style="56"/>
    <col min="2821" max="2821" width="19.140625" style="56" customWidth="1"/>
    <col min="2822" max="2822" width="15" style="56" customWidth="1"/>
    <col min="2823" max="2823" width="24.28515625" style="56" customWidth="1"/>
    <col min="2824" max="3072" width="11.42578125" style="56"/>
    <col min="3073" max="3073" width="60" style="56" customWidth="1"/>
    <col min="3074" max="3074" width="26.140625" style="56" customWidth="1"/>
    <col min="3075" max="3075" width="16.28515625" style="56" customWidth="1"/>
    <col min="3076" max="3076" width="11.42578125" style="56"/>
    <col min="3077" max="3077" width="19.140625" style="56" customWidth="1"/>
    <col min="3078" max="3078" width="15" style="56" customWidth="1"/>
    <col min="3079" max="3079" width="24.28515625" style="56" customWidth="1"/>
    <col min="3080" max="3328" width="11.42578125" style="56"/>
    <col min="3329" max="3329" width="60" style="56" customWidth="1"/>
    <col min="3330" max="3330" width="26.140625" style="56" customWidth="1"/>
    <col min="3331" max="3331" width="16.28515625" style="56" customWidth="1"/>
    <col min="3332" max="3332" width="11.42578125" style="56"/>
    <col min="3333" max="3333" width="19.140625" style="56" customWidth="1"/>
    <col min="3334" max="3334" width="15" style="56" customWidth="1"/>
    <col min="3335" max="3335" width="24.28515625" style="56" customWidth="1"/>
    <col min="3336" max="3584" width="11.42578125" style="56"/>
    <col min="3585" max="3585" width="60" style="56" customWidth="1"/>
    <col min="3586" max="3586" width="26.140625" style="56" customWidth="1"/>
    <col min="3587" max="3587" width="16.28515625" style="56" customWidth="1"/>
    <col min="3588" max="3588" width="11.42578125" style="56"/>
    <col min="3589" max="3589" width="19.140625" style="56" customWidth="1"/>
    <col min="3590" max="3590" width="15" style="56" customWidth="1"/>
    <col min="3591" max="3591" width="24.28515625" style="56" customWidth="1"/>
    <col min="3592" max="3840" width="11.42578125" style="56"/>
    <col min="3841" max="3841" width="60" style="56" customWidth="1"/>
    <col min="3842" max="3842" width="26.140625" style="56" customWidth="1"/>
    <col min="3843" max="3843" width="16.28515625" style="56" customWidth="1"/>
    <col min="3844" max="3844" width="11.42578125" style="56"/>
    <col min="3845" max="3845" width="19.140625" style="56" customWidth="1"/>
    <col min="3846" max="3846" width="15" style="56" customWidth="1"/>
    <col min="3847" max="3847" width="24.28515625" style="56" customWidth="1"/>
    <col min="3848" max="4096" width="11.42578125" style="56"/>
    <col min="4097" max="4097" width="60" style="56" customWidth="1"/>
    <col min="4098" max="4098" width="26.140625" style="56" customWidth="1"/>
    <col min="4099" max="4099" width="16.28515625" style="56" customWidth="1"/>
    <col min="4100" max="4100" width="11.42578125" style="56"/>
    <col min="4101" max="4101" width="19.140625" style="56" customWidth="1"/>
    <col min="4102" max="4102" width="15" style="56" customWidth="1"/>
    <col min="4103" max="4103" width="24.28515625" style="56" customWidth="1"/>
    <col min="4104" max="4352" width="11.42578125" style="56"/>
    <col min="4353" max="4353" width="60" style="56" customWidth="1"/>
    <col min="4354" max="4354" width="26.140625" style="56" customWidth="1"/>
    <col min="4355" max="4355" width="16.28515625" style="56" customWidth="1"/>
    <col min="4356" max="4356" width="11.42578125" style="56"/>
    <col min="4357" max="4357" width="19.140625" style="56" customWidth="1"/>
    <col min="4358" max="4358" width="15" style="56" customWidth="1"/>
    <col min="4359" max="4359" width="24.28515625" style="56" customWidth="1"/>
    <col min="4360" max="4608" width="11.42578125" style="56"/>
    <col min="4609" max="4609" width="60" style="56" customWidth="1"/>
    <col min="4610" max="4610" width="26.140625" style="56" customWidth="1"/>
    <col min="4611" max="4611" width="16.28515625" style="56" customWidth="1"/>
    <col min="4612" max="4612" width="11.42578125" style="56"/>
    <col min="4613" max="4613" width="19.140625" style="56" customWidth="1"/>
    <col min="4614" max="4614" width="15" style="56" customWidth="1"/>
    <col min="4615" max="4615" width="24.28515625" style="56" customWidth="1"/>
    <col min="4616" max="4864" width="11.42578125" style="56"/>
    <col min="4865" max="4865" width="60" style="56" customWidth="1"/>
    <col min="4866" max="4866" width="26.140625" style="56" customWidth="1"/>
    <col min="4867" max="4867" width="16.28515625" style="56" customWidth="1"/>
    <col min="4868" max="4868" width="11.42578125" style="56"/>
    <col min="4869" max="4869" width="19.140625" style="56" customWidth="1"/>
    <col min="4870" max="4870" width="15" style="56" customWidth="1"/>
    <col min="4871" max="4871" width="24.28515625" style="56" customWidth="1"/>
    <col min="4872" max="5120" width="11.42578125" style="56"/>
    <col min="5121" max="5121" width="60" style="56" customWidth="1"/>
    <col min="5122" max="5122" width="26.140625" style="56" customWidth="1"/>
    <col min="5123" max="5123" width="16.28515625" style="56" customWidth="1"/>
    <col min="5124" max="5124" width="11.42578125" style="56"/>
    <col min="5125" max="5125" width="19.140625" style="56" customWidth="1"/>
    <col min="5126" max="5126" width="15" style="56" customWidth="1"/>
    <col min="5127" max="5127" width="24.28515625" style="56" customWidth="1"/>
    <col min="5128" max="5376" width="11.42578125" style="56"/>
    <col min="5377" max="5377" width="60" style="56" customWidth="1"/>
    <col min="5378" max="5378" width="26.140625" style="56" customWidth="1"/>
    <col min="5379" max="5379" width="16.28515625" style="56" customWidth="1"/>
    <col min="5380" max="5380" width="11.42578125" style="56"/>
    <col min="5381" max="5381" width="19.140625" style="56" customWidth="1"/>
    <col min="5382" max="5382" width="15" style="56" customWidth="1"/>
    <col min="5383" max="5383" width="24.28515625" style="56" customWidth="1"/>
    <col min="5384" max="5632" width="11.42578125" style="56"/>
    <col min="5633" max="5633" width="60" style="56" customWidth="1"/>
    <col min="5634" max="5634" width="26.140625" style="56" customWidth="1"/>
    <col min="5635" max="5635" width="16.28515625" style="56" customWidth="1"/>
    <col min="5636" max="5636" width="11.42578125" style="56"/>
    <col min="5637" max="5637" width="19.140625" style="56" customWidth="1"/>
    <col min="5638" max="5638" width="15" style="56" customWidth="1"/>
    <col min="5639" max="5639" width="24.28515625" style="56" customWidth="1"/>
    <col min="5640" max="5888" width="11.42578125" style="56"/>
    <col min="5889" max="5889" width="60" style="56" customWidth="1"/>
    <col min="5890" max="5890" width="26.140625" style="56" customWidth="1"/>
    <col min="5891" max="5891" width="16.28515625" style="56" customWidth="1"/>
    <col min="5892" max="5892" width="11.42578125" style="56"/>
    <col min="5893" max="5893" width="19.140625" style="56" customWidth="1"/>
    <col min="5894" max="5894" width="15" style="56" customWidth="1"/>
    <col min="5895" max="5895" width="24.28515625" style="56" customWidth="1"/>
    <col min="5896" max="6144" width="11.42578125" style="56"/>
    <col min="6145" max="6145" width="60" style="56" customWidth="1"/>
    <col min="6146" max="6146" width="26.140625" style="56" customWidth="1"/>
    <col min="6147" max="6147" width="16.28515625" style="56" customWidth="1"/>
    <col min="6148" max="6148" width="11.42578125" style="56"/>
    <col min="6149" max="6149" width="19.140625" style="56" customWidth="1"/>
    <col min="6150" max="6150" width="15" style="56" customWidth="1"/>
    <col min="6151" max="6151" width="24.28515625" style="56" customWidth="1"/>
    <col min="6152" max="6400" width="11.42578125" style="56"/>
    <col min="6401" max="6401" width="60" style="56" customWidth="1"/>
    <col min="6402" max="6402" width="26.140625" style="56" customWidth="1"/>
    <col min="6403" max="6403" width="16.28515625" style="56" customWidth="1"/>
    <col min="6404" max="6404" width="11.42578125" style="56"/>
    <col min="6405" max="6405" width="19.140625" style="56" customWidth="1"/>
    <col min="6406" max="6406" width="15" style="56" customWidth="1"/>
    <col min="6407" max="6407" width="24.28515625" style="56" customWidth="1"/>
    <col min="6408" max="6656" width="11.42578125" style="56"/>
    <col min="6657" max="6657" width="60" style="56" customWidth="1"/>
    <col min="6658" max="6658" width="26.140625" style="56" customWidth="1"/>
    <col min="6659" max="6659" width="16.28515625" style="56" customWidth="1"/>
    <col min="6660" max="6660" width="11.42578125" style="56"/>
    <col min="6661" max="6661" width="19.140625" style="56" customWidth="1"/>
    <col min="6662" max="6662" width="15" style="56" customWidth="1"/>
    <col min="6663" max="6663" width="24.28515625" style="56" customWidth="1"/>
    <col min="6664" max="6912" width="11.42578125" style="56"/>
    <col min="6913" max="6913" width="60" style="56" customWidth="1"/>
    <col min="6914" max="6914" width="26.140625" style="56" customWidth="1"/>
    <col min="6915" max="6915" width="16.28515625" style="56" customWidth="1"/>
    <col min="6916" max="6916" width="11.42578125" style="56"/>
    <col min="6917" max="6917" width="19.140625" style="56" customWidth="1"/>
    <col min="6918" max="6918" width="15" style="56" customWidth="1"/>
    <col min="6919" max="6919" width="24.28515625" style="56" customWidth="1"/>
    <col min="6920" max="7168" width="11.42578125" style="56"/>
    <col min="7169" max="7169" width="60" style="56" customWidth="1"/>
    <col min="7170" max="7170" width="26.140625" style="56" customWidth="1"/>
    <col min="7171" max="7171" width="16.28515625" style="56" customWidth="1"/>
    <col min="7172" max="7172" width="11.42578125" style="56"/>
    <col min="7173" max="7173" width="19.140625" style="56" customWidth="1"/>
    <col min="7174" max="7174" width="15" style="56" customWidth="1"/>
    <col min="7175" max="7175" width="24.28515625" style="56" customWidth="1"/>
    <col min="7176" max="7424" width="11.42578125" style="56"/>
    <col min="7425" max="7425" width="60" style="56" customWidth="1"/>
    <col min="7426" max="7426" width="26.140625" style="56" customWidth="1"/>
    <col min="7427" max="7427" width="16.28515625" style="56" customWidth="1"/>
    <col min="7428" max="7428" width="11.42578125" style="56"/>
    <col min="7429" max="7429" width="19.140625" style="56" customWidth="1"/>
    <col min="7430" max="7430" width="15" style="56" customWidth="1"/>
    <col min="7431" max="7431" width="24.28515625" style="56" customWidth="1"/>
    <col min="7432" max="7680" width="11.42578125" style="56"/>
    <col min="7681" max="7681" width="60" style="56" customWidth="1"/>
    <col min="7682" max="7682" width="26.140625" style="56" customWidth="1"/>
    <col min="7683" max="7683" width="16.28515625" style="56" customWidth="1"/>
    <col min="7684" max="7684" width="11.42578125" style="56"/>
    <col min="7685" max="7685" width="19.140625" style="56" customWidth="1"/>
    <col min="7686" max="7686" width="15" style="56" customWidth="1"/>
    <col min="7687" max="7687" width="24.28515625" style="56" customWidth="1"/>
    <col min="7688" max="7936" width="11.42578125" style="56"/>
    <col min="7937" max="7937" width="60" style="56" customWidth="1"/>
    <col min="7938" max="7938" width="26.140625" style="56" customWidth="1"/>
    <col min="7939" max="7939" width="16.28515625" style="56" customWidth="1"/>
    <col min="7940" max="7940" width="11.42578125" style="56"/>
    <col min="7941" max="7941" width="19.140625" style="56" customWidth="1"/>
    <col min="7942" max="7942" width="15" style="56" customWidth="1"/>
    <col min="7943" max="7943" width="24.28515625" style="56" customWidth="1"/>
    <col min="7944" max="8192" width="11.42578125" style="56"/>
    <col min="8193" max="8193" width="60" style="56" customWidth="1"/>
    <col min="8194" max="8194" width="26.140625" style="56" customWidth="1"/>
    <col min="8195" max="8195" width="16.28515625" style="56" customWidth="1"/>
    <col min="8196" max="8196" width="11.42578125" style="56"/>
    <col min="8197" max="8197" width="19.140625" style="56" customWidth="1"/>
    <col min="8198" max="8198" width="15" style="56" customWidth="1"/>
    <col min="8199" max="8199" width="24.28515625" style="56" customWidth="1"/>
    <col min="8200" max="8448" width="11.42578125" style="56"/>
    <col min="8449" max="8449" width="60" style="56" customWidth="1"/>
    <col min="8450" max="8450" width="26.140625" style="56" customWidth="1"/>
    <col min="8451" max="8451" width="16.28515625" style="56" customWidth="1"/>
    <col min="8452" max="8452" width="11.42578125" style="56"/>
    <col min="8453" max="8453" width="19.140625" style="56" customWidth="1"/>
    <col min="8454" max="8454" width="15" style="56" customWidth="1"/>
    <col min="8455" max="8455" width="24.28515625" style="56" customWidth="1"/>
    <col min="8456" max="8704" width="11.42578125" style="56"/>
    <col min="8705" max="8705" width="60" style="56" customWidth="1"/>
    <col min="8706" max="8706" width="26.140625" style="56" customWidth="1"/>
    <col min="8707" max="8707" width="16.28515625" style="56" customWidth="1"/>
    <col min="8708" max="8708" width="11.42578125" style="56"/>
    <col min="8709" max="8709" width="19.140625" style="56" customWidth="1"/>
    <col min="8710" max="8710" width="15" style="56" customWidth="1"/>
    <col min="8711" max="8711" width="24.28515625" style="56" customWidth="1"/>
    <col min="8712" max="8960" width="11.42578125" style="56"/>
    <col min="8961" max="8961" width="60" style="56" customWidth="1"/>
    <col min="8962" max="8962" width="26.140625" style="56" customWidth="1"/>
    <col min="8963" max="8963" width="16.28515625" style="56" customWidth="1"/>
    <col min="8964" max="8964" width="11.42578125" style="56"/>
    <col min="8965" max="8965" width="19.140625" style="56" customWidth="1"/>
    <col min="8966" max="8966" width="15" style="56" customWidth="1"/>
    <col min="8967" max="8967" width="24.28515625" style="56" customWidth="1"/>
    <col min="8968" max="9216" width="11.42578125" style="56"/>
    <col min="9217" max="9217" width="60" style="56" customWidth="1"/>
    <col min="9218" max="9218" width="26.140625" style="56" customWidth="1"/>
    <col min="9219" max="9219" width="16.28515625" style="56" customWidth="1"/>
    <col min="9220" max="9220" width="11.42578125" style="56"/>
    <col min="9221" max="9221" width="19.140625" style="56" customWidth="1"/>
    <col min="9222" max="9222" width="15" style="56" customWidth="1"/>
    <col min="9223" max="9223" width="24.28515625" style="56" customWidth="1"/>
    <col min="9224" max="9472" width="11.42578125" style="56"/>
    <col min="9473" max="9473" width="60" style="56" customWidth="1"/>
    <col min="9474" max="9474" width="26.140625" style="56" customWidth="1"/>
    <col min="9475" max="9475" width="16.28515625" style="56" customWidth="1"/>
    <col min="9476" max="9476" width="11.42578125" style="56"/>
    <col min="9477" max="9477" width="19.140625" style="56" customWidth="1"/>
    <col min="9478" max="9478" width="15" style="56" customWidth="1"/>
    <col min="9479" max="9479" width="24.28515625" style="56" customWidth="1"/>
    <col min="9480" max="9728" width="11.42578125" style="56"/>
    <col min="9729" max="9729" width="60" style="56" customWidth="1"/>
    <col min="9730" max="9730" width="26.140625" style="56" customWidth="1"/>
    <col min="9731" max="9731" width="16.28515625" style="56" customWidth="1"/>
    <col min="9732" max="9732" width="11.42578125" style="56"/>
    <col min="9733" max="9733" width="19.140625" style="56" customWidth="1"/>
    <col min="9734" max="9734" width="15" style="56" customWidth="1"/>
    <col min="9735" max="9735" width="24.28515625" style="56" customWidth="1"/>
    <col min="9736" max="9984" width="11.42578125" style="56"/>
    <col min="9985" max="9985" width="60" style="56" customWidth="1"/>
    <col min="9986" max="9986" width="26.140625" style="56" customWidth="1"/>
    <col min="9987" max="9987" width="16.28515625" style="56" customWidth="1"/>
    <col min="9988" max="9988" width="11.42578125" style="56"/>
    <col min="9989" max="9989" width="19.140625" style="56" customWidth="1"/>
    <col min="9990" max="9990" width="15" style="56" customWidth="1"/>
    <col min="9991" max="9991" width="24.28515625" style="56" customWidth="1"/>
    <col min="9992" max="10240" width="11.42578125" style="56"/>
    <col min="10241" max="10241" width="60" style="56" customWidth="1"/>
    <col min="10242" max="10242" width="26.140625" style="56" customWidth="1"/>
    <col min="10243" max="10243" width="16.28515625" style="56" customWidth="1"/>
    <col min="10244" max="10244" width="11.42578125" style="56"/>
    <col min="10245" max="10245" width="19.140625" style="56" customWidth="1"/>
    <col min="10246" max="10246" width="15" style="56" customWidth="1"/>
    <col min="10247" max="10247" width="24.28515625" style="56" customWidth="1"/>
    <col min="10248" max="10496" width="11.42578125" style="56"/>
    <col min="10497" max="10497" width="60" style="56" customWidth="1"/>
    <col min="10498" max="10498" width="26.140625" style="56" customWidth="1"/>
    <col min="10499" max="10499" width="16.28515625" style="56" customWidth="1"/>
    <col min="10500" max="10500" width="11.42578125" style="56"/>
    <col min="10501" max="10501" width="19.140625" style="56" customWidth="1"/>
    <col min="10502" max="10502" width="15" style="56" customWidth="1"/>
    <col min="10503" max="10503" width="24.28515625" style="56" customWidth="1"/>
    <col min="10504" max="10752" width="11.42578125" style="56"/>
    <col min="10753" max="10753" width="60" style="56" customWidth="1"/>
    <col min="10754" max="10754" width="26.140625" style="56" customWidth="1"/>
    <col min="10755" max="10755" width="16.28515625" style="56" customWidth="1"/>
    <col min="10756" max="10756" width="11.42578125" style="56"/>
    <col min="10757" max="10757" width="19.140625" style="56" customWidth="1"/>
    <col min="10758" max="10758" width="15" style="56" customWidth="1"/>
    <col min="10759" max="10759" width="24.28515625" style="56" customWidth="1"/>
    <col min="10760" max="11008" width="11.42578125" style="56"/>
    <col min="11009" max="11009" width="60" style="56" customWidth="1"/>
    <col min="11010" max="11010" width="26.140625" style="56" customWidth="1"/>
    <col min="11011" max="11011" width="16.28515625" style="56" customWidth="1"/>
    <col min="11012" max="11012" width="11.42578125" style="56"/>
    <col min="11013" max="11013" width="19.140625" style="56" customWidth="1"/>
    <col min="11014" max="11014" width="15" style="56" customWidth="1"/>
    <col min="11015" max="11015" width="24.28515625" style="56" customWidth="1"/>
    <col min="11016" max="11264" width="11.42578125" style="56"/>
    <col min="11265" max="11265" width="60" style="56" customWidth="1"/>
    <col min="11266" max="11266" width="26.140625" style="56" customWidth="1"/>
    <col min="11267" max="11267" width="16.28515625" style="56" customWidth="1"/>
    <col min="11268" max="11268" width="11.42578125" style="56"/>
    <col min="11269" max="11269" width="19.140625" style="56" customWidth="1"/>
    <col min="11270" max="11270" width="15" style="56" customWidth="1"/>
    <col min="11271" max="11271" width="24.28515625" style="56" customWidth="1"/>
    <col min="11272" max="11520" width="11.42578125" style="56"/>
    <col min="11521" max="11521" width="60" style="56" customWidth="1"/>
    <col min="11522" max="11522" width="26.140625" style="56" customWidth="1"/>
    <col min="11523" max="11523" width="16.28515625" style="56" customWidth="1"/>
    <col min="11524" max="11524" width="11.42578125" style="56"/>
    <col min="11525" max="11525" width="19.140625" style="56" customWidth="1"/>
    <col min="11526" max="11526" width="15" style="56" customWidth="1"/>
    <col min="11527" max="11527" width="24.28515625" style="56" customWidth="1"/>
    <col min="11528" max="11776" width="11.42578125" style="56"/>
    <col min="11777" max="11777" width="60" style="56" customWidth="1"/>
    <col min="11778" max="11778" width="26.140625" style="56" customWidth="1"/>
    <col min="11779" max="11779" width="16.28515625" style="56" customWidth="1"/>
    <col min="11780" max="11780" width="11.42578125" style="56"/>
    <col min="11781" max="11781" width="19.140625" style="56" customWidth="1"/>
    <col min="11782" max="11782" width="15" style="56" customWidth="1"/>
    <col min="11783" max="11783" width="24.28515625" style="56" customWidth="1"/>
    <col min="11784" max="12032" width="11.42578125" style="56"/>
    <col min="12033" max="12033" width="60" style="56" customWidth="1"/>
    <col min="12034" max="12034" width="26.140625" style="56" customWidth="1"/>
    <col min="12035" max="12035" width="16.28515625" style="56" customWidth="1"/>
    <col min="12036" max="12036" width="11.42578125" style="56"/>
    <col min="12037" max="12037" width="19.140625" style="56" customWidth="1"/>
    <col min="12038" max="12038" width="15" style="56" customWidth="1"/>
    <col min="12039" max="12039" width="24.28515625" style="56" customWidth="1"/>
    <col min="12040" max="12288" width="11.42578125" style="56"/>
    <col min="12289" max="12289" width="60" style="56" customWidth="1"/>
    <col min="12290" max="12290" width="26.140625" style="56" customWidth="1"/>
    <col min="12291" max="12291" width="16.28515625" style="56" customWidth="1"/>
    <col min="12292" max="12292" width="11.42578125" style="56"/>
    <col min="12293" max="12293" width="19.140625" style="56" customWidth="1"/>
    <col min="12294" max="12294" width="15" style="56" customWidth="1"/>
    <col min="12295" max="12295" width="24.28515625" style="56" customWidth="1"/>
    <col min="12296" max="12544" width="11.42578125" style="56"/>
    <col min="12545" max="12545" width="60" style="56" customWidth="1"/>
    <col min="12546" max="12546" width="26.140625" style="56" customWidth="1"/>
    <col min="12547" max="12547" width="16.28515625" style="56" customWidth="1"/>
    <col min="12548" max="12548" width="11.42578125" style="56"/>
    <col min="12549" max="12549" width="19.140625" style="56" customWidth="1"/>
    <col min="12550" max="12550" width="15" style="56" customWidth="1"/>
    <col min="12551" max="12551" width="24.28515625" style="56" customWidth="1"/>
    <col min="12552" max="12800" width="11.42578125" style="56"/>
    <col min="12801" max="12801" width="60" style="56" customWidth="1"/>
    <col min="12802" max="12802" width="26.140625" style="56" customWidth="1"/>
    <col min="12803" max="12803" width="16.28515625" style="56" customWidth="1"/>
    <col min="12804" max="12804" width="11.42578125" style="56"/>
    <col min="12805" max="12805" width="19.140625" style="56" customWidth="1"/>
    <col min="12806" max="12806" width="15" style="56" customWidth="1"/>
    <col min="12807" max="12807" width="24.28515625" style="56" customWidth="1"/>
    <col min="12808" max="13056" width="11.42578125" style="56"/>
    <col min="13057" max="13057" width="60" style="56" customWidth="1"/>
    <col min="13058" max="13058" width="26.140625" style="56" customWidth="1"/>
    <col min="13059" max="13059" width="16.28515625" style="56" customWidth="1"/>
    <col min="13060" max="13060" width="11.42578125" style="56"/>
    <col min="13061" max="13061" width="19.140625" style="56" customWidth="1"/>
    <col min="13062" max="13062" width="15" style="56" customWidth="1"/>
    <col min="13063" max="13063" width="24.28515625" style="56" customWidth="1"/>
    <col min="13064" max="13312" width="11.42578125" style="56"/>
    <col min="13313" max="13313" width="60" style="56" customWidth="1"/>
    <col min="13314" max="13314" width="26.140625" style="56" customWidth="1"/>
    <col min="13315" max="13315" width="16.28515625" style="56" customWidth="1"/>
    <col min="13316" max="13316" width="11.42578125" style="56"/>
    <col min="13317" max="13317" width="19.140625" style="56" customWidth="1"/>
    <col min="13318" max="13318" width="15" style="56" customWidth="1"/>
    <col min="13319" max="13319" width="24.28515625" style="56" customWidth="1"/>
    <col min="13320" max="13568" width="11.42578125" style="56"/>
    <col min="13569" max="13569" width="60" style="56" customWidth="1"/>
    <col min="13570" max="13570" width="26.140625" style="56" customWidth="1"/>
    <col min="13571" max="13571" width="16.28515625" style="56" customWidth="1"/>
    <col min="13572" max="13572" width="11.42578125" style="56"/>
    <col min="13573" max="13573" width="19.140625" style="56" customWidth="1"/>
    <col min="13574" max="13574" width="15" style="56" customWidth="1"/>
    <col min="13575" max="13575" width="24.28515625" style="56" customWidth="1"/>
    <col min="13576" max="13824" width="11.42578125" style="56"/>
    <col min="13825" max="13825" width="60" style="56" customWidth="1"/>
    <col min="13826" max="13826" width="26.140625" style="56" customWidth="1"/>
    <col min="13827" max="13827" width="16.28515625" style="56" customWidth="1"/>
    <col min="13828" max="13828" width="11.42578125" style="56"/>
    <col min="13829" max="13829" width="19.140625" style="56" customWidth="1"/>
    <col min="13830" max="13830" width="15" style="56" customWidth="1"/>
    <col min="13831" max="13831" width="24.28515625" style="56" customWidth="1"/>
    <col min="13832" max="14080" width="11.42578125" style="56"/>
    <col min="14081" max="14081" width="60" style="56" customWidth="1"/>
    <col min="14082" max="14082" width="26.140625" style="56" customWidth="1"/>
    <col min="14083" max="14083" width="16.28515625" style="56" customWidth="1"/>
    <col min="14084" max="14084" width="11.42578125" style="56"/>
    <col min="14085" max="14085" width="19.140625" style="56" customWidth="1"/>
    <col min="14086" max="14086" width="15" style="56" customWidth="1"/>
    <col min="14087" max="14087" width="24.28515625" style="56" customWidth="1"/>
    <col min="14088" max="14336" width="11.42578125" style="56"/>
    <col min="14337" max="14337" width="60" style="56" customWidth="1"/>
    <col min="14338" max="14338" width="26.140625" style="56" customWidth="1"/>
    <col min="14339" max="14339" width="16.28515625" style="56" customWidth="1"/>
    <col min="14340" max="14340" width="11.42578125" style="56"/>
    <col min="14341" max="14341" width="19.140625" style="56" customWidth="1"/>
    <col min="14342" max="14342" width="15" style="56" customWidth="1"/>
    <col min="14343" max="14343" width="24.28515625" style="56" customWidth="1"/>
    <col min="14344" max="14592" width="11.42578125" style="56"/>
    <col min="14593" max="14593" width="60" style="56" customWidth="1"/>
    <col min="14594" max="14594" width="26.140625" style="56" customWidth="1"/>
    <col min="14595" max="14595" width="16.28515625" style="56" customWidth="1"/>
    <col min="14596" max="14596" width="11.42578125" style="56"/>
    <col min="14597" max="14597" width="19.140625" style="56" customWidth="1"/>
    <col min="14598" max="14598" width="15" style="56" customWidth="1"/>
    <col min="14599" max="14599" width="24.28515625" style="56" customWidth="1"/>
    <col min="14600" max="14848" width="11.42578125" style="56"/>
    <col min="14849" max="14849" width="60" style="56" customWidth="1"/>
    <col min="14850" max="14850" width="26.140625" style="56" customWidth="1"/>
    <col min="14851" max="14851" width="16.28515625" style="56" customWidth="1"/>
    <col min="14852" max="14852" width="11.42578125" style="56"/>
    <col min="14853" max="14853" width="19.140625" style="56" customWidth="1"/>
    <col min="14854" max="14854" width="15" style="56" customWidth="1"/>
    <col min="14855" max="14855" width="24.28515625" style="56" customWidth="1"/>
    <col min="14856" max="15104" width="11.42578125" style="56"/>
    <col min="15105" max="15105" width="60" style="56" customWidth="1"/>
    <col min="15106" max="15106" width="26.140625" style="56" customWidth="1"/>
    <col min="15107" max="15107" width="16.28515625" style="56" customWidth="1"/>
    <col min="15108" max="15108" width="11.42578125" style="56"/>
    <col min="15109" max="15109" width="19.140625" style="56" customWidth="1"/>
    <col min="15110" max="15110" width="15" style="56" customWidth="1"/>
    <col min="15111" max="15111" width="24.28515625" style="56" customWidth="1"/>
    <col min="15112" max="15360" width="11.42578125" style="56"/>
    <col min="15361" max="15361" width="60" style="56" customWidth="1"/>
    <col min="15362" max="15362" width="26.140625" style="56" customWidth="1"/>
    <col min="15363" max="15363" width="16.28515625" style="56" customWidth="1"/>
    <col min="15364" max="15364" width="11.42578125" style="56"/>
    <col min="15365" max="15365" width="19.140625" style="56" customWidth="1"/>
    <col min="15366" max="15366" width="15" style="56" customWidth="1"/>
    <col min="15367" max="15367" width="24.28515625" style="56" customWidth="1"/>
    <col min="15368" max="15616" width="11.42578125" style="56"/>
    <col min="15617" max="15617" width="60" style="56" customWidth="1"/>
    <col min="15618" max="15618" width="26.140625" style="56" customWidth="1"/>
    <col min="15619" max="15619" width="16.28515625" style="56" customWidth="1"/>
    <col min="15620" max="15620" width="11.42578125" style="56"/>
    <col min="15621" max="15621" width="19.140625" style="56" customWidth="1"/>
    <col min="15622" max="15622" width="15" style="56" customWidth="1"/>
    <col min="15623" max="15623" width="24.28515625" style="56" customWidth="1"/>
    <col min="15624" max="15872" width="11.42578125" style="56"/>
    <col min="15873" max="15873" width="60" style="56" customWidth="1"/>
    <col min="15874" max="15874" width="26.140625" style="56" customWidth="1"/>
    <col min="15875" max="15875" width="16.28515625" style="56" customWidth="1"/>
    <col min="15876" max="15876" width="11.42578125" style="56"/>
    <col min="15877" max="15877" width="19.140625" style="56" customWidth="1"/>
    <col min="15878" max="15878" width="15" style="56" customWidth="1"/>
    <col min="15879" max="15879" width="24.28515625" style="56" customWidth="1"/>
    <col min="15880" max="16128" width="11.42578125" style="56"/>
    <col min="16129" max="16129" width="60" style="56" customWidth="1"/>
    <col min="16130" max="16130" width="26.140625" style="56" customWidth="1"/>
    <col min="16131" max="16131" width="16.28515625" style="56" customWidth="1"/>
    <col min="16132" max="16132" width="11.42578125" style="56"/>
    <col min="16133" max="16133" width="19.140625" style="56" customWidth="1"/>
    <col min="16134" max="16134" width="15" style="56" customWidth="1"/>
    <col min="16135" max="16135" width="24.28515625" style="56" customWidth="1"/>
    <col min="16136" max="16384" width="11.42578125" style="56"/>
  </cols>
  <sheetData>
    <row r="1" spans="1:31" ht="21.75" thickBot="1" x14ac:dyDescent="0.3">
      <c r="A1" s="202" t="s">
        <v>106</v>
      </c>
      <c r="B1" s="203"/>
      <c r="C1" s="29"/>
      <c r="D1" s="26"/>
      <c r="E1" s="26"/>
      <c r="F1" s="1"/>
      <c r="G1" s="1"/>
      <c r="H1" s="1"/>
      <c r="I1" s="1"/>
      <c r="J1" s="1"/>
    </row>
    <row r="2" spans="1:31" x14ac:dyDescent="0.25">
      <c r="A2" s="217" t="s">
        <v>177</v>
      </c>
      <c r="B2" s="217"/>
      <c r="C2" s="29"/>
      <c r="D2" s="209" t="s">
        <v>51</v>
      </c>
      <c r="E2" s="210"/>
      <c r="F2" s="210"/>
      <c r="G2" s="210"/>
      <c r="H2" s="210"/>
      <c r="I2" s="211"/>
      <c r="J2" s="1"/>
      <c r="AD2" s="1"/>
    </row>
    <row r="3" spans="1:31" ht="15.75" thickBot="1" x14ac:dyDescent="0.3">
      <c r="A3" s="134" t="s">
        <v>130</v>
      </c>
      <c r="B3" s="29"/>
      <c r="C3" s="29"/>
      <c r="G3" s="1"/>
      <c r="H3" s="1"/>
      <c r="I3" s="1"/>
      <c r="J3" s="1"/>
      <c r="AD3" s="1"/>
      <c r="AE3" s="1"/>
    </row>
    <row r="4" spans="1:31" ht="15.75" thickBot="1" x14ac:dyDescent="0.3">
      <c r="A4" s="1"/>
      <c r="B4" s="1"/>
      <c r="C4" s="1"/>
      <c r="D4" s="214" t="s">
        <v>52</v>
      </c>
      <c r="E4" s="215"/>
      <c r="F4" s="216"/>
      <c r="G4" s="214" t="s">
        <v>58</v>
      </c>
      <c r="H4" s="215"/>
      <c r="I4" s="216"/>
      <c r="J4" s="1"/>
      <c r="AD4" s="1"/>
      <c r="AE4" s="1"/>
    </row>
    <row r="5" spans="1:31" ht="45" x14ac:dyDescent="0.25">
      <c r="A5" s="6" t="s">
        <v>149</v>
      </c>
      <c r="B5" s="145"/>
      <c r="C5" s="40"/>
      <c r="D5" s="63" t="s">
        <v>53</v>
      </c>
      <c r="E5" s="64">
        <v>21.96</v>
      </c>
      <c r="F5" s="65"/>
      <c r="G5" s="63" t="s">
        <v>53</v>
      </c>
      <c r="H5" s="64">
        <v>21.63</v>
      </c>
      <c r="I5" s="65"/>
      <c r="J5" s="1"/>
      <c r="AD5" s="1"/>
      <c r="AE5" s="1"/>
    </row>
    <row r="6" spans="1:31" x14ac:dyDescent="0.25">
      <c r="A6" s="1" t="s">
        <v>0</v>
      </c>
      <c r="B6" s="2"/>
      <c r="C6" s="1"/>
      <c r="D6" s="66" t="s">
        <v>54</v>
      </c>
      <c r="E6" s="67">
        <v>-11.13</v>
      </c>
      <c r="F6" s="68"/>
      <c r="G6" s="66" t="s">
        <v>54</v>
      </c>
      <c r="H6" s="67">
        <v>-11.13</v>
      </c>
      <c r="I6" s="68"/>
      <c r="J6" s="1"/>
      <c r="AD6" s="1"/>
    </row>
    <row r="7" spans="1:31" ht="15.75" thickBot="1" x14ac:dyDescent="0.3">
      <c r="A7" s="1" t="s">
        <v>1</v>
      </c>
      <c r="B7" s="3"/>
      <c r="C7" s="40"/>
      <c r="D7" s="69"/>
      <c r="E7" s="70"/>
      <c r="F7" s="68"/>
      <c r="G7" s="69"/>
      <c r="H7" s="70"/>
      <c r="I7" s="68"/>
      <c r="J7" s="1"/>
    </row>
    <row r="8" spans="1:31" s="1" customFormat="1" ht="21.75" customHeight="1" thickBot="1" x14ac:dyDescent="0.3">
      <c r="A8" s="4" t="s">
        <v>15</v>
      </c>
      <c r="B8" s="5" t="str">
        <f>IF(OR(B5="",B6="",B7=""),"",+B5*B6*B7)</f>
        <v/>
      </c>
      <c r="C8" s="26"/>
      <c r="D8" s="212" t="s">
        <v>56</v>
      </c>
      <c r="E8" s="213"/>
      <c r="F8" s="71" t="s">
        <v>42</v>
      </c>
      <c r="G8" s="212" t="s">
        <v>56</v>
      </c>
      <c r="H8" s="213"/>
      <c r="I8" s="71" t="s">
        <v>42</v>
      </c>
    </row>
    <row r="9" spans="1:31" s="1" customFormat="1" ht="21.75" customHeight="1" thickBot="1" x14ac:dyDescent="0.3">
      <c r="A9" s="4" t="s">
        <v>47</v>
      </c>
      <c r="B9" s="2"/>
      <c r="C9" s="26"/>
      <c r="D9" s="66" t="s">
        <v>59</v>
      </c>
      <c r="E9" s="72">
        <v>1.07</v>
      </c>
      <c r="F9" s="73">
        <v>10.050000000000001</v>
      </c>
      <c r="G9" s="66" t="s">
        <v>64</v>
      </c>
      <c r="H9" s="72">
        <v>1.07</v>
      </c>
      <c r="I9" s="74">
        <v>9.7200000000000006</v>
      </c>
    </row>
    <row r="10" spans="1:31" s="1" customFormat="1" ht="33" customHeight="1" thickBot="1" x14ac:dyDescent="0.3">
      <c r="A10" s="4" t="s">
        <v>48</v>
      </c>
      <c r="B10" s="5" t="str">
        <f>IF(B8="","",IF(OR(B9="",B9=0),B8,IF(B9&lt;B8,B9,B8)))</f>
        <v/>
      </c>
      <c r="C10" s="26"/>
      <c r="D10" s="66" t="s">
        <v>60</v>
      </c>
      <c r="E10" s="75" t="s">
        <v>55</v>
      </c>
      <c r="F10" s="76" t="s">
        <v>57</v>
      </c>
      <c r="G10" s="66" t="s">
        <v>65</v>
      </c>
      <c r="H10" s="75" t="s">
        <v>55</v>
      </c>
      <c r="I10" s="76" t="s">
        <v>57</v>
      </c>
    </row>
    <row r="11" spans="1:31" s="1" customFormat="1" ht="15.75" thickBot="1" x14ac:dyDescent="0.3">
      <c r="D11" s="77" t="s">
        <v>61</v>
      </c>
      <c r="E11" s="78">
        <v>1.2</v>
      </c>
      <c r="F11" s="79">
        <v>8.6</v>
      </c>
      <c r="G11" s="77" t="s">
        <v>66</v>
      </c>
      <c r="H11" s="78">
        <v>1.2</v>
      </c>
      <c r="I11" s="80">
        <v>8.27</v>
      </c>
    </row>
    <row r="12" spans="1:31" s="1" customFormat="1" ht="32.25" customHeight="1" x14ac:dyDescent="0.25">
      <c r="A12" s="6" t="s">
        <v>2</v>
      </c>
      <c r="B12" s="7"/>
      <c r="D12" s="81" t="s">
        <v>62</v>
      </c>
      <c r="E12" s="82" t="str" cm="1">
        <f t="array" ref="E12">_xlfn.IFS(
(AND(B29="Oui",B21&lt;=E9)),"A",
(AND(B29="Oui",B21&lt;E11)),"B",
(AND(B29="Oui",B21&gt;=E11)),"C",
(AND(B29="Non",B21&lt;=E9)),"A1",
(AND(B29="Non",B21&lt;E11)),"B1",
(AND(B29="Non",B21&gt;=E11)),"C1")</f>
        <v>C1</v>
      </c>
      <c r="F12" s="83"/>
      <c r="G12" s="81"/>
      <c r="H12" s="82"/>
      <c r="I12" s="81"/>
    </row>
    <row r="13" spans="1:31" s="1" customFormat="1" ht="32.25" customHeight="1" thickBot="1" x14ac:dyDescent="0.3">
      <c r="A13" s="6" t="s">
        <v>3</v>
      </c>
      <c r="B13" s="7"/>
      <c r="D13" s="81" t="s">
        <v>63</v>
      </c>
      <c r="E13" s="82" t="e">
        <f>E5+(E6*B21)</f>
        <v>#VALUE!</v>
      </c>
      <c r="F13" s="83"/>
      <c r="G13" s="81"/>
      <c r="H13" s="82" t="e">
        <f>H5+(H6*B21)</f>
        <v>#VALUE!</v>
      </c>
      <c r="I13" s="81"/>
    </row>
    <row r="14" spans="1:31" s="1" customFormat="1" ht="28.5" customHeight="1" thickBot="1" x14ac:dyDescent="0.3">
      <c r="A14" s="59" t="s">
        <v>50</v>
      </c>
      <c r="B14" s="8" t="str">
        <f>IF(B12="","",B13/B12)</f>
        <v/>
      </c>
      <c r="E14" s="39"/>
      <c r="F14" s="39"/>
    </row>
    <row r="15" spans="1:31" s="1" customFormat="1" x14ac:dyDescent="0.25">
      <c r="E15" s="39"/>
      <c r="F15" s="39"/>
    </row>
    <row r="16" spans="1:31" s="1" customFormat="1" ht="15" customHeight="1" thickBot="1" x14ac:dyDescent="0.3">
      <c r="A16" s="6" t="s">
        <v>49</v>
      </c>
      <c r="B16" s="57"/>
      <c r="E16" s="39"/>
      <c r="F16" s="39"/>
    </row>
    <row r="17" spans="1:6" s="1" customFormat="1" ht="15" customHeight="1" thickBot="1" x14ac:dyDescent="0.3">
      <c r="A17" s="58" t="s">
        <v>166</v>
      </c>
      <c r="B17" s="5" t="str">
        <f>IF(B16="","",IF(B16&lt;=3,B16,3))</f>
        <v/>
      </c>
      <c r="E17" s="39"/>
      <c r="F17" s="39"/>
    </row>
    <row r="18" spans="1:6" s="1" customFormat="1" x14ac:dyDescent="0.25">
      <c r="D18" s="60"/>
      <c r="E18" s="39"/>
      <c r="F18" s="39"/>
    </row>
    <row r="19" spans="1:6" s="1" customFormat="1" x14ac:dyDescent="0.25">
      <c r="A19" s="1" t="s">
        <v>4</v>
      </c>
      <c r="B19" s="9"/>
      <c r="C19" s="41"/>
      <c r="D19" s="60"/>
    </row>
    <row r="20" spans="1:6" s="1" customFormat="1" ht="15.75" thickBot="1" x14ac:dyDescent="0.3">
      <c r="A20" s="1" t="s">
        <v>5</v>
      </c>
      <c r="B20" s="10"/>
      <c r="C20" s="42"/>
      <c r="D20" s="86"/>
      <c r="E20" s="43"/>
    </row>
    <row r="21" spans="1:6" s="1" customFormat="1" ht="15.75" thickBot="1" x14ac:dyDescent="0.3">
      <c r="A21" s="11" t="s">
        <v>6</v>
      </c>
      <c r="B21" s="12" t="str">
        <f>IF(OR(B19="",B20=""),"",B19/B20)</f>
        <v/>
      </c>
      <c r="C21" s="44"/>
      <c r="D21" s="45"/>
      <c r="E21" s="46"/>
    </row>
    <row r="22" spans="1:6" s="1" customFormat="1" x14ac:dyDescent="0.25">
      <c r="A22" s="204" t="str">
        <f>IF(B21&lt;100%,"anomalie heures facturées&lt; heures réalisées","")</f>
        <v/>
      </c>
      <c r="B22" s="204"/>
      <c r="C22" s="47"/>
      <c r="D22" s="60"/>
    </row>
    <row r="23" spans="1:6" s="1" customFormat="1" x14ac:dyDescent="0.25">
      <c r="A23" s="1" t="s">
        <v>7</v>
      </c>
      <c r="B23" s="13"/>
      <c r="C23" s="47"/>
      <c r="D23" s="60"/>
    </row>
    <row r="24" spans="1:6" s="1" customFormat="1" ht="15.75" thickBot="1" x14ac:dyDescent="0.3">
      <c r="A24" s="1" t="s">
        <v>8</v>
      </c>
      <c r="B24" s="14"/>
      <c r="C24" s="41"/>
      <c r="D24" s="60"/>
    </row>
    <row r="25" spans="1:6" s="1" customFormat="1" ht="15.75" thickBot="1" x14ac:dyDescent="0.3">
      <c r="A25" s="4" t="s">
        <v>9</v>
      </c>
      <c r="B25" s="15" t="str">
        <f>IF(OR(B20="",B24=""),"",B24/B20)</f>
        <v/>
      </c>
      <c r="D25" s="60"/>
    </row>
    <row r="26" spans="1:6" s="1" customFormat="1" x14ac:dyDescent="0.25">
      <c r="A26" s="16"/>
      <c r="B26" s="17"/>
    </row>
    <row r="27" spans="1:6" s="1" customFormat="1" x14ac:dyDescent="0.25">
      <c r="A27" s="18" t="s">
        <v>10</v>
      </c>
      <c r="B27" s="19"/>
      <c r="D27" s="48"/>
      <c r="E27" s="61" t="s">
        <v>33</v>
      </c>
      <c r="F27" s="62">
        <f>IF(B27="Oui",1,0)</f>
        <v>0</v>
      </c>
    </row>
    <row r="28" spans="1:6" s="1" customFormat="1" x14ac:dyDescent="0.25">
      <c r="A28" s="18" t="s">
        <v>11</v>
      </c>
      <c r="B28" s="19"/>
      <c r="C28" s="49"/>
      <c r="D28" s="48"/>
      <c r="E28" s="61" t="s">
        <v>14</v>
      </c>
      <c r="F28" s="62">
        <f>IF(B28="Oui",1,0)</f>
        <v>0</v>
      </c>
    </row>
    <row r="29" spans="1:6" s="1" customFormat="1" ht="24.75" customHeight="1" thickBot="1" x14ac:dyDescent="0.3">
      <c r="A29" s="20" t="s">
        <v>12</v>
      </c>
      <c r="B29" s="21" t="str">
        <f>+F29</f>
        <v>Non</v>
      </c>
      <c r="C29" s="50"/>
      <c r="E29" s="84" t="s">
        <v>43</v>
      </c>
      <c r="F29" s="85" t="str">
        <f>IF((F27+F28)=2,"Oui","Non")</f>
        <v>Non</v>
      </c>
    </row>
    <row r="30" spans="1:6" s="1" customFormat="1" ht="15.75" thickBot="1" x14ac:dyDescent="0.3">
      <c r="A30" s="4" t="s">
        <v>13</v>
      </c>
      <c r="B30" s="15" cm="1">
        <f t="array" ref="B30">ROUND(_xlfn.SWITCH(E12,
"A",F9,
"B",E13,
"C",F11,
"A1",I9,
"B1",H13,
"C1",I11),2)</f>
        <v>8.27</v>
      </c>
      <c r="C30" s="22"/>
    </row>
    <row r="31" spans="1:6" s="1" customFormat="1" x14ac:dyDescent="0.25">
      <c r="B31" s="22"/>
    </row>
    <row r="32" spans="1:6" s="1" customFormat="1" ht="60" x14ac:dyDescent="0.25">
      <c r="A32" s="23" t="s">
        <v>161</v>
      </c>
      <c r="B32" s="24"/>
      <c r="C32" s="51"/>
    </row>
    <row r="33" spans="1:6" s="1" customFormat="1" x14ac:dyDescent="0.25">
      <c r="B33" s="30"/>
    </row>
    <row r="34" spans="1:6" s="1" customFormat="1" x14ac:dyDescent="0.25">
      <c r="A34" s="1" t="s">
        <v>110</v>
      </c>
      <c r="B34" s="19"/>
      <c r="E34" s="1" t="s">
        <v>112</v>
      </c>
      <c r="F34" s="61" t="s">
        <v>113</v>
      </c>
    </row>
    <row r="35" spans="1:6" s="1" customFormat="1" x14ac:dyDescent="0.25">
      <c r="A35" s="1" t="s">
        <v>111</v>
      </c>
      <c r="B35" s="19"/>
      <c r="F35" s="61" t="s">
        <v>114</v>
      </c>
    </row>
    <row r="36" spans="1:6" s="1" customFormat="1" x14ac:dyDescent="0.25">
      <c r="B36" s="30"/>
      <c r="F36" s="61" t="s">
        <v>115</v>
      </c>
    </row>
    <row r="37" spans="1:6" s="1" customFormat="1" ht="15.75" thickBot="1" x14ac:dyDescent="0.3">
      <c r="B37" s="30"/>
      <c r="F37" s="61" t="s">
        <v>116</v>
      </c>
    </row>
    <row r="38" spans="1:6" s="1" customFormat="1" ht="15.75" thickBot="1" x14ac:dyDescent="0.3">
      <c r="A38" s="207" t="s">
        <v>70</v>
      </c>
      <c r="B38" s="208"/>
      <c r="F38" s="61" t="s">
        <v>117</v>
      </c>
    </row>
    <row r="39" spans="1:6" s="1" customFormat="1" x14ac:dyDescent="0.25">
      <c r="A39" s="205" t="s">
        <v>18</v>
      </c>
      <c r="B39" s="206"/>
      <c r="F39" s="61" t="s">
        <v>118</v>
      </c>
    </row>
    <row r="40" spans="1:6" s="1" customFormat="1" x14ac:dyDescent="0.25">
      <c r="A40" s="139" t="s">
        <v>16</v>
      </c>
      <c r="B40" s="142"/>
      <c r="F40" s="61" t="s">
        <v>119</v>
      </c>
    </row>
    <row r="41" spans="1:6" s="1" customFormat="1" x14ac:dyDescent="0.25">
      <c r="A41" s="146" t="s">
        <v>17</v>
      </c>
      <c r="B41" s="147"/>
      <c r="F41" s="61"/>
    </row>
    <row r="42" spans="1:6" s="1" customFormat="1" ht="15" customHeight="1" thickBot="1" x14ac:dyDescent="0.3">
      <c r="A42" s="140" t="s">
        <v>152</v>
      </c>
      <c r="B42" s="148"/>
      <c r="F42" s="61" t="s">
        <v>120</v>
      </c>
    </row>
    <row r="43" spans="1:6" s="1" customFormat="1" ht="15.75" thickBot="1" x14ac:dyDescent="0.3">
      <c r="A43" s="126"/>
      <c r="B43" s="143"/>
      <c r="F43" s="61" t="s">
        <v>121</v>
      </c>
    </row>
    <row r="44" spans="1:6" s="1" customFormat="1" x14ac:dyDescent="0.25">
      <c r="A44" s="141" t="s">
        <v>19</v>
      </c>
      <c r="B44" s="144"/>
      <c r="F44" s="61" t="s">
        <v>128</v>
      </c>
    </row>
    <row r="45" spans="1:6" s="1" customFormat="1" x14ac:dyDescent="0.25">
      <c r="A45" s="139" t="s">
        <v>20</v>
      </c>
      <c r="B45" s="142"/>
    </row>
    <row r="46" spans="1:6" s="1" customFormat="1" x14ac:dyDescent="0.25">
      <c r="A46" s="139" t="s">
        <v>21</v>
      </c>
      <c r="B46" s="142"/>
    </row>
    <row r="47" spans="1:6" s="1" customFormat="1" x14ac:dyDescent="0.25">
      <c r="A47" s="139" t="s">
        <v>22</v>
      </c>
      <c r="B47" s="142"/>
    </row>
    <row r="48" spans="1:6" s="1" customFormat="1" x14ac:dyDescent="0.25">
      <c r="A48" s="139" t="s">
        <v>23</v>
      </c>
      <c r="B48" s="142"/>
    </row>
    <row r="49" spans="1:2" s="1" customFormat="1" x14ac:dyDescent="0.25">
      <c r="A49" s="139" t="s">
        <v>24</v>
      </c>
      <c r="B49" s="142"/>
    </row>
    <row r="50" spans="1:2" s="1" customFormat="1" x14ac:dyDescent="0.25">
      <c r="A50" s="139" t="s">
        <v>25</v>
      </c>
      <c r="B50" s="142"/>
    </row>
    <row r="51" spans="1:2" s="1" customFormat="1" x14ac:dyDescent="0.25">
      <c r="A51" s="139" t="s">
        <v>26</v>
      </c>
      <c r="B51" s="142"/>
    </row>
    <row r="52" spans="1:2" s="1" customFormat="1" x14ac:dyDescent="0.25">
      <c r="A52" s="139" t="s">
        <v>27</v>
      </c>
      <c r="B52" s="142"/>
    </row>
    <row r="53" spans="1:2" s="1" customFormat="1" x14ac:dyDescent="0.25">
      <c r="A53" s="139" t="s">
        <v>28</v>
      </c>
      <c r="B53" s="142"/>
    </row>
    <row r="54" spans="1:2" s="1" customFormat="1" x14ac:dyDescent="0.25">
      <c r="A54" s="139" t="s">
        <v>29</v>
      </c>
      <c r="B54" s="142"/>
    </row>
    <row r="55" spans="1:2" s="1" customFormat="1" x14ac:dyDescent="0.25">
      <c r="A55" s="139" t="s">
        <v>30</v>
      </c>
      <c r="B55" s="142"/>
    </row>
    <row r="56" spans="1:2" s="1" customFormat="1" x14ac:dyDescent="0.25">
      <c r="A56" s="139" t="s">
        <v>31</v>
      </c>
      <c r="B56" s="142"/>
    </row>
    <row r="57" spans="1:2" s="1" customFormat="1" ht="15.75" thickBot="1" x14ac:dyDescent="0.3">
      <c r="A57" s="140" t="s">
        <v>32</v>
      </c>
      <c r="B57" s="198">
        <f>SUM(B45:B56)/12</f>
        <v>0</v>
      </c>
    </row>
    <row r="58" spans="1:2" s="1" customFormat="1" x14ac:dyDescent="0.25"/>
    <row r="59" spans="1:2" s="1" customFormat="1" x14ac:dyDescent="0.25"/>
    <row r="60" spans="1:2" s="1" customFormat="1" x14ac:dyDescent="0.25"/>
    <row r="61" spans="1:2" s="1" customFormat="1" x14ac:dyDescent="0.25"/>
    <row r="62" spans="1:2" s="1" customFormat="1" x14ac:dyDescent="0.25"/>
    <row r="63" spans="1:2" s="1" customFormat="1" x14ac:dyDescent="0.25"/>
    <row r="64" spans="1:2"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pans="1:6" s="1" customFormat="1" x14ac:dyDescent="0.25"/>
    <row r="226" spans="1:6" s="1" customFormat="1" x14ac:dyDescent="0.25"/>
    <row r="227" spans="1:6" s="1" customFormat="1" x14ac:dyDescent="0.25"/>
    <row r="228" spans="1:6" s="1" customFormat="1" x14ac:dyDescent="0.25"/>
    <row r="229" spans="1:6" s="1" customFormat="1" x14ac:dyDescent="0.25"/>
    <row r="230" spans="1:6" s="1" customFormat="1" x14ac:dyDescent="0.25"/>
    <row r="231" spans="1:6" s="1" customFormat="1" x14ac:dyDescent="0.25"/>
    <row r="232" spans="1:6" s="1" customFormat="1" x14ac:dyDescent="0.25"/>
    <row r="233" spans="1:6" s="1" customFormat="1" x14ac:dyDescent="0.25"/>
    <row r="234" spans="1:6" s="1" customFormat="1" x14ac:dyDescent="0.25"/>
    <row r="235" spans="1:6" s="1" customFormat="1" x14ac:dyDescent="0.25"/>
    <row r="236" spans="1:6" s="1" customFormat="1" x14ac:dyDescent="0.25"/>
    <row r="237" spans="1:6" s="1" customFormat="1" x14ac:dyDescent="0.25"/>
    <row r="238" spans="1:6" s="1" customFormat="1" x14ac:dyDescent="0.25"/>
    <row r="239" spans="1:6" s="1" customFormat="1" x14ac:dyDescent="0.25"/>
    <row r="240" spans="1:6" s="1" customFormat="1" x14ac:dyDescent="0.25">
      <c r="A240" s="56"/>
      <c r="B240" s="56"/>
      <c r="F240" s="56"/>
    </row>
  </sheetData>
  <sheetProtection algorithmName="SHA-512" hashValue="4GUyVuB1PuXgwSt2A+bxPs9slpGFw6XXLE7Wtde3t/cLEZbdfatZ4wnhAM/2i6p41WSrCnt+98uTANK0a5OGFA==" saltValue="tdmaBDXWn5UJKyzTwmFAlg==" spinCount="100000" sheet="1" selectLockedCells="1"/>
  <mergeCells count="10">
    <mergeCell ref="A1:B1"/>
    <mergeCell ref="A22:B22"/>
    <mergeCell ref="A39:B39"/>
    <mergeCell ref="A38:B38"/>
    <mergeCell ref="D2:I2"/>
    <mergeCell ref="D8:E8"/>
    <mergeCell ref="D4:F4"/>
    <mergeCell ref="G4:I4"/>
    <mergeCell ref="G8:H8"/>
    <mergeCell ref="A2:B2"/>
  </mergeCells>
  <dataValidations count="5">
    <dataValidation type="list" allowBlank="1" showInputMessage="1" showErrorMessage="1" sqref="WVJ98303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32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8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4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0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6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2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8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4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0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6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2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8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4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0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6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xr:uid="{A4C3A9A1-D71A-4EF4-A0C4-A1AF2EF98F0A}">
      <formula1>"0,1,2,3"</formula1>
    </dataValidation>
    <dataValidation type="list" allowBlank="1" showInputMessage="1" showErrorMessage="1" sqref="C28:C29 WVJ983047:WVJ983048 WLN983047:WLN983048 WBR983047:WBR983048 VRV983047:VRV983048 VHZ983047:VHZ983048 UYD983047:UYD983048 UOH983047:UOH983048 UEL983047:UEL983048 TUP983047:TUP983048 TKT983047:TKT983048 TAX983047:TAX983048 SRB983047:SRB983048 SHF983047:SHF983048 RXJ983047:RXJ983048 RNN983047:RNN983048 RDR983047:RDR983048 QTV983047:QTV983048 QJZ983047:QJZ983048 QAD983047:QAD983048 PQH983047:PQH983048 PGL983047:PGL983048 OWP983047:OWP983048 OMT983047:OMT983048 OCX983047:OCX983048 NTB983047:NTB983048 NJF983047:NJF983048 MZJ983047:MZJ983048 MPN983047:MPN983048 MFR983047:MFR983048 LVV983047:LVV983048 LLZ983047:LLZ983048 LCD983047:LCD983048 KSH983047:KSH983048 KIL983047:KIL983048 JYP983047:JYP983048 JOT983047:JOT983048 JEX983047:JEX983048 IVB983047:IVB983048 ILF983047:ILF983048 IBJ983047:IBJ983048 HRN983047:HRN983048 HHR983047:HHR983048 GXV983047:GXV983048 GNZ983047:GNZ983048 GED983047:GED983048 FUH983047:FUH983048 FKL983047:FKL983048 FAP983047:FAP983048 EQT983047:EQT983048 EGX983047:EGX983048 DXB983047:DXB983048 DNF983047:DNF983048 DDJ983047:DDJ983048 CTN983047:CTN983048 CJR983047:CJR983048 BZV983047:BZV983048 BPZ983047:BPZ983048 BGD983047:BGD983048 AWH983047:AWH983048 AML983047:AML983048 ACP983047:ACP983048 ST983047:ST983048 IX983047:IX983048 B983046:B983047 WVJ917511:WVJ917512 WLN917511:WLN917512 WBR917511:WBR917512 VRV917511:VRV917512 VHZ917511:VHZ917512 UYD917511:UYD917512 UOH917511:UOH917512 UEL917511:UEL917512 TUP917511:TUP917512 TKT917511:TKT917512 TAX917511:TAX917512 SRB917511:SRB917512 SHF917511:SHF917512 RXJ917511:RXJ917512 RNN917511:RNN917512 RDR917511:RDR917512 QTV917511:QTV917512 QJZ917511:QJZ917512 QAD917511:QAD917512 PQH917511:PQH917512 PGL917511:PGL917512 OWP917511:OWP917512 OMT917511:OMT917512 OCX917511:OCX917512 NTB917511:NTB917512 NJF917511:NJF917512 MZJ917511:MZJ917512 MPN917511:MPN917512 MFR917511:MFR917512 LVV917511:LVV917512 LLZ917511:LLZ917512 LCD917511:LCD917512 KSH917511:KSH917512 KIL917511:KIL917512 JYP917511:JYP917512 JOT917511:JOT917512 JEX917511:JEX917512 IVB917511:IVB917512 ILF917511:ILF917512 IBJ917511:IBJ917512 HRN917511:HRN917512 HHR917511:HHR917512 GXV917511:GXV917512 GNZ917511:GNZ917512 GED917511:GED917512 FUH917511:FUH917512 FKL917511:FKL917512 FAP917511:FAP917512 EQT917511:EQT917512 EGX917511:EGX917512 DXB917511:DXB917512 DNF917511:DNF917512 DDJ917511:DDJ917512 CTN917511:CTN917512 CJR917511:CJR917512 BZV917511:BZV917512 BPZ917511:BPZ917512 BGD917511:BGD917512 AWH917511:AWH917512 AML917511:AML917512 ACP917511:ACP917512 ST917511:ST917512 IX917511:IX917512 B917510:B917511 WVJ851975:WVJ851976 WLN851975:WLN851976 WBR851975:WBR851976 VRV851975:VRV851976 VHZ851975:VHZ851976 UYD851975:UYD851976 UOH851975:UOH851976 UEL851975:UEL851976 TUP851975:TUP851976 TKT851975:TKT851976 TAX851975:TAX851976 SRB851975:SRB851976 SHF851975:SHF851976 RXJ851975:RXJ851976 RNN851975:RNN851976 RDR851975:RDR851976 QTV851975:QTV851976 QJZ851975:QJZ851976 QAD851975:QAD851976 PQH851975:PQH851976 PGL851975:PGL851976 OWP851975:OWP851976 OMT851975:OMT851976 OCX851975:OCX851976 NTB851975:NTB851976 NJF851975:NJF851976 MZJ851975:MZJ851976 MPN851975:MPN851976 MFR851975:MFR851976 LVV851975:LVV851976 LLZ851975:LLZ851976 LCD851975:LCD851976 KSH851975:KSH851976 KIL851975:KIL851976 JYP851975:JYP851976 JOT851975:JOT851976 JEX851975:JEX851976 IVB851975:IVB851976 ILF851975:ILF851976 IBJ851975:IBJ851976 HRN851975:HRN851976 HHR851975:HHR851976 GXV851975:GXV851976 GNZ851975:GNZ851976 GED851975:GED851976 FUH851975:FUH851976 FKL851975:FKL851976 FAP851975:FAP851976 EQT851975:EQT851976 EGX851975:EGX851976 DXB851975:DXB851976 DNF851975:DNF851976 DDJ851975:DDJ851976 CTN851975:CTN851976 CJR851975:CJR851976 BZV851975:BZV851976 BPZ851975:BPZ851976 BGD851975:BGD851976 AWH851975:AWH851976 AML851975:AML851976 ACP851975:ACP851976 ST851975:ST851976 IX851975:IX851976 B851974:B851975 WVJ786439:WVJ786440 WLN786439:WLN786440 WBR786439:WBR786440 VRV786439:VRV786440 VHZ786439:VHZ786440 UYD786439:UYD786440 UOH786439:UOH786440 UEL786439:UEL786440 TUP786439:TUP786440 TKT786439:TKT786440 TAX786439:TAX786440 SRB786439:SRB786440 SHF786439:SHF786440 RXJ786439:RXJ786440 RNN786439:RNN786440 RDR786439:RDR786440 QTV786439:QTV786440 QJZ786439:QJZ786440 QAD786439:QAD786440 PQH786439:PQH786440 PGL786439:PGL786440 OWP786439:OWP786440 OMT786439:OMT786440 OCX786439:OCX786440 NTB786439:NTB786440 NJF786439:NJF786440 MZJ786439:MZJ786440 MPN786439:MPN786440 MFR786439:MFR786440 LVV786439:LVV786440 LLZ786439:LLZ786440 LCD786439:LCD786440 KSH786439:KSH786440 KIL786439:KIL786440 JYP786439:JYP786440 JOT786439:JOT786440 JEX786439:JEX786440 IVB786439:IVB786440 ILF786439:ILF786440 IBJ786439:IBJ786440 HRN786439:HRN786440 HHR786439:HHR786440 GXV786439:GXV786440 GNZ786439:GNZ786440 GED786439:GED786440 FUH786439:FUH786440 FKL786439:FKL786440 FAP786439:FAP786440 EQT786439:EQT786440 EGX786439:EGX786440 DXB786439:DXB786440 DNF786439:DNF786440 DDJ786439:DDJ786440 CTN786439:CTN786440 CJR786439:CJR786440 BZV786439:BZV786440 BPZ786439:BPZ786440 BGD786439:BGD786440 AWH786439:AWH786440 AML786439:AML786440 ACP786439:ACP786440 ST786439:ST786440 IX786439:IX786440 B786438:B786439 WVJ720903:WVJ720904 WLN720903:WLN720904 WBR720903:WBR720904 VRV720903:VRV720904 VHZ720903:VHZ720904 UYD720903:UYD720904 UOH720903:UOH720904 UEL720903:UEL720904 TUP720903:TUP720904 TKT720903:TKT720904 TAX720903:TAX720904 SRB720903:SRB720904 SHF720903:SHF720904 RXJ720903:RXJ720904 RNN720903:RNN720904 RDR720903:RDR720904 QTV720903:QTV720904 QJZ720903:QJZ720904 QAD720903:QAD720904 PQH720903:PQH720904 PGL720903:PGL720904 OWP720903:OWP720904 OMT720903:OMT720904 OCX720903:OCX720904 NTB720903:NTB720904 NJF720903:NJF720904 MZJ720903:MZJ720904 MPN720903:MPN720904 MFR720903:MFR720904 LVV720903:LVV720904 LLZ720903:LLZ720904 LCD720903:LCD720904 KSH720903:KSH720904 KIL720903:KIL720904 JYP720903:JYP720904 JOT720903:JOT720904 JEX720903:JEX720904 IVB720903:IVB720904 ILF720903:ILF720904 IBJ720903:IBJ720904 HRN720903:HRN720904 HHR720903:HHR720904 GXV720903:GXV720904 GNZ720903:GNZ720904 GED720903:GED720904 FUH720903:FUH720904 FKL720903:FKL720904 FAP720903:FAP720904 EQT720903:EQT720904 EGX720903:EGX720904 DXB720903:DXB720904 DNF720903:DNF720904 DDJ720903:DDJ720904 CTN720903:CTN720904 CJR720903:CJR720904 BZV720903:BZV720904 BPZ720903:BPZ720904 BGD720903:BGD720904 AWH720903:AWH720904 AML720903:AML720904 ACP720903:ACP720904 ST720903:ST720904 IX720903:IX720904 B720902:B720903 WVJ655367:WVJ655368 WLN655367:WLN655368 WBR655367:WBR655368 VRV655367:VRV655368 VHZ655367:VHZ655368 UYD655367:UYD655368 UOH655367:UOH655368 UEL655367:UEL655368 TUP655367:TUP655368 TKT655367:TKT655368 TAX655367:TAX655368 SRB655367:SRB655368 SHF655367:SHF655368 RXJ655367:RXJ655368 RNN655367:RNN655368 RDR655367:RDR655368 QTV655367:QTV655368 QJZ655367:QJZ655368 QAD655367:QAD655368 PQH655367:PQH655368 PGL655367:PGL655368 OWP655367:OWP655368 OMT655367:OMT655368 OCX655367:OCX655368 NTB655367:NTB655368 NJF655367:NJF655368 MZJ655367:MZJ655368 MPN655367:MPN655368 MFR655367:MFR655368 LVV655367:LVV655368 LLZ655367:LLZ655368 LCD655367:LCD655368 KSH655367:KSH655368 KIL655367:KIL655368 JYP655367:JYP655368 JOT655367:JOT655368 JEX655367:JEX655368 IVB655367:IVB655368 ILF655367:ILF655368 IBJ655367:IBJ655368 HRN655367:HRN655368 HHR655367:HHR655368 GXV655367:GXV655368 GNZ655367:GNZ655368 GED655367:GED655368 FUH655367:FUH655368 FKL655367:FKL655368 FAP655367:FAP655368 EQT655367:EQT655368 EGX655367:EGX655368 DXB655367:DXB655368 DNF655367:DNF655368 DDJ655367:DDJ655368 CTN655367:CTN655368 CJR655367:CJR655368 BZV655367:BZV655368 BPZ655367:BPZ655368 BGD655367:BGD655368 AWH655367:AWH655368 AML655367:AML655368 ACP655367:ACP655368 ST655367:ST655368 IX655367:IX655368 B655366:B655367 WVJ589831:WVJ589832 WLN589831:WLN589832 WBR589831:WBR589832 VRV589831:VRV589832 VHZ589831:VHZ589832 UYD589831:UYD589832 UOH589831:UOH589832 UEL589831:UEL589832 TUP589831:TUP589832 TKT589831:TKT589832 TAX589831:TAX589832 SRB589831:SRB589832 SHF589831:SHF589832 RXJ589831:RXJ589832 RNN589831:RNN589832 RDR589831:RDR589832 QTV589831:QTV589832 QJZ589831:QJZ589832 QAD589831:QAD589832 PQH589831:PQH589832 PGL589831:PGL589832 OWP589831:OWP589832 OMT589831:OMT589832 OCX589831:OCX589832 NTB589831:NTB589832 NJF589831:NJF589832 MZJ589831:MZJ589832 MPN589831:MPN589832 MFR589831:MFR589832 LVV589831:LVV589832 LLZ589831:LLZ589832 LCD589831:LCD589832 KSH589831:KSH589832 KIL589831:KIL589832 JYP589831:JYP589832 JOT589831:JOT589832 JEX589831:JEX589832 IVB589831:IVB589832 ILF589831:ILF589832 IBJ589831:IBJ589832 HRN589831:HRN589832 HHR589831:HHR589832 GXV589831:GXV589832 GNZ589831:GNZ589832 GED589831:GED589832 FUH589831:FUH589832 FKL589831:FKL589832 FAP589831:FAP589832 EQT589831:EQT589832 EGX589831:EGX589832 DXB589831:DXB589832 DNF589831:DNF589832 DDJ589831:DDJ589832 CTN589831:CTN589832 CJR589831:CJR589832 BZV589831:BZV589832 BPZ589831:BPZ589832 BGD589831:BGD589832 AWH589831:AWH589832 AML589831:AML589832 ACP589831:ACP589832 ST589831:ST589832 IX589831:IX589832 B589830:B589831 WVJ524295:WVJ524296 WLN524295:WLN524296 WBR524295:WBR524296 VRV524295:VRV524296 VHZ524295:VHZ524296 UYD524295:UYD524296 UOH524295:UOH524296 UEL524295:UEL524296 TUP524295:TUP524296 TKT524295:TKT524296 TAX524295:TAX524296 SRB524295:SRB524296 SHF524295:SHF524296 RXJ524295:RXJ524296 RNN524295:RNN524296 RDR524295:RDR524296 QTV524295:QTV524296 QJZ524295:QJZ524296 QAD524295:QAD524296 PQH524295:PQH524296 PGL524295:PGL524296 OWP524295:OWP524296 OMT524295:OMT524296 OCX524295:OCX524296 NTB524295:NTB524296 NJF524295:NJF524296 MZJ524295:MZJ524296 MPN524295:MPN524296 MFR524295:MFR524296 LVV524295:LVV524296 LLZ524295:LLZ524296 LCD524295:LCD524296 KSH524295:KSH524296 KIL524295:KIL524296 JYP524295:JYP524296 JOT524295:JOT524296 JEX524295:JEX524296 IVB524295:IVB524296 ILF524295:ILF524296 IBJ524295:IBJ524296 HRN524295:HRN524296 HHR524295:HHR524296 GXV524295:GXV524296 GNZ524295:GNZ524296 GED524295:GED524296 FUH524295:FUH524296 FKL524295:FKL524296 FAP524295:FAP524296 EQT524295:EQT524296 EGX524295:EGX524296 DXB524295:DXB524296 DNF524295:DNF524296 DDJ524295:DDJ524296 CTN524295:CTN524296 CJR524295:CJR524296 BZV524295:BZV524296 BPZ524295:BPZ524296 BGD524295:BGD524296 AWH524295:AWH524296 AML524295:AML524296 ACP524295:ACP524296 ST524295:ST524296 IX524295:IX524296 B524294:B524295 WVJ458759:WVJ458760 WLN458759:WLN458760 WBR458759:WBR458760 VRV458759:VRV458760 VHZ458759:VHZ458760 UYD458759:UYD458760 UOH458759:UOH458760 UEL458759:UEL458760 TUP458759:TUP458760 TKT458759:TKT458760 TAX458759:TAX458760 SRB458759:SRB458760 SHF458759:SHF458760 RXJ458759:RXJ458760 RNN458759:RNN458760 RDR458759:RDR458760 QTV458759:QTV458760 QJZ458759:QJZ458760 QAD458759:QAD458760 PQH458759:PQH458760 PGL458759:PGL458760 OWP458759:OWP458760 OMT458759:OMT458760 OCX458759:OCX458760 NTB458759:NTB458760 NJF458759:NJF458760 MZJ458759:MZJ458760 MPN458759:MPN458760 MFR458759:MFR458760 LVV458759:LVV458760 LLZ458759:LLZ458760 LCD458759:LCD458760 KSH458759:KSH458760 KIL458759:KIL458760 JYP458759:JYP458760 JOT458759:JOT458760 JEX458759:JEX458760 IVB458759:IVB458760 ILF458759:ILF458760 IBJ458759:IBJ458760 HRN458759:HRN458760 HHR458759:HHR458760 GXV458759:GXV458760 GNZ458759:GNZ458760 GED458759:GED458760 FUH458759:FUH458760 FKL458759:FKL458760 FAP458759:FAP458760 EQT458759:EQT458760 EGX458759:EGX458760 DXB458759:DXB458760 DNF458759:DNF458760 DDJ458759:DDJ458760 CTN458759:CTN458760 CJR458759:CJR458760 BZV458759:BZV458760 BPZ458759:BPZ458760 BGD458759:BGD458760 AWH458759:AWH458760 AML458759:AML458760 ACP458759:ACP458760 ST458759:ST458760 IX458759:IX458760 B458758:B458759 WVJ393223:WVJ393224 WLN393223:WLN393224 WBR393223:WBR393224 VRV393223:VRV393224 VHZ393223:VHZ393224 UYD393223:UYD393224 UOH393223:UOH393224 UEL393223:UEL393224 TUP393223:TUP393224 TKT393223:TKT393224 TAX393223:TAX393224 SRB393223:SRB393224 SHF393223:SHF393224 RXJ393223:RXJ393224 RNN393223:RNN393224 RDR393223:RDR393224 QTV393223:QTV393224 QJZ393223:QJZ393224 QAD393223:QAD393224 PQH393223:PQH393224 PGL393223:PGL393224 OWP393223:OWP393224 OMT393223:OMT393224 OCX393223:OCX393224 NTB393223:NTB393224 NJF393223:NJF393224 MZJ393223:MZJ393224 MPN393223:MPN393224 MFR393223:MFR393224 LVV393223:LVV393224 LLZ393223:LLZ393224 LCD393223:LCD393224 KSH393223:KSH393224 KIL393223:KIL393224 JYP393223:JYP393224 JOT393223:JOT393224 JEX393223:JEX393224 IVB393223:IVB393224 ILF393223:ILF393224 IBJ393223:IBJ393224 HRN393223:HRN393224 HHR393223:HHR393224 GXV393223:GXV393224 GNZ393223:GNZ393224 GED393223:GED393224 FUH393223:FUH393224 FKL393223:FKL393224 FAP393223:FAP393224 EQT393223:EQT393224 EGX393223:EGX393224 DXB393223:DXB393224 DNF393223:DNF393224 DDJ393223:DDJ393224 CTN393223:CTN393224 CJR393223:CJR393224 BZV393223:BZV393224 BPZ393223:BPZ393224 BGD393223:BGD393224 AWH393223:AWH393224 AML393223:AML393224 ACP393223:ACP393224 ST393223:ST393224 IX393223:IX393224 B393222:B393223 WVJ327687:WVJ327688 WLN327687:WLN327688 WBR327687:WBR327688 VRV327687:VRV327688 VHZ327687:VHZ327688 UYD327687:UYD327688 UOH327687:UOH327688 UEL327687:UEL327688 TUP327687:TUP327688 TKT327687:TKT327688 TAX327687:TAX327688 SRB327687:SRB327688 SHF327687:SHF327688 RXJ327687:RXJ327688 RNN327687:RNN327688 RDR327687:RDR327688 QTV327687:QTV327688 QJZ327687:QJZ327688 QAD327687:QAD327688 PQH327687:PQH327688 PGL327687:PGL327688 OWP327687:OWP327688 OMT327687:OMT327688 OCX327687:OCX327688 NTB327687:NTB327688 NJF327687:NJF327688 MZJ327687:MZJ327688 MPN327687:MPN327688 MFR327687:MFR327688 LVV327687:LVV327688 LLZ327687:LLZ327688 LCD327687:LCD327688 KSH327687:KSH327688 KIL327687:KIL327688 JYP327687:JYP327688 JOT327687:JOT327688 JEX327687:JEX327688 IVB327687:IVB327688 ILF327687:ILF327688 IBJ327687:IBJ327688 HRN327687:HRN327688 HHR327687:HHR327688 GXV327687:GXV327688 GNZ327687:GNZ327688 GED327687:GED327688 FUH327687:FUH327688 FKL327687:FKL327688 FAP327687:FAP327688 EQT327687:EQT327688 EGX327687:EGX327688 DXB327687:DXB327688 DNF327687:DNF327688 DDJ327687:DDJ327688 CTN327687:CTN327688 CJR327687:CJR327688 BZV327687:BZV327688 BPZ327687:BPZ327688 BGD327687:BGD327688 AWH327687:AWH327688 AML327687:AML327688 ACP327687:ACP327688 ST327687:ST327688 IX327687:IX327688 B327686:B327687 WVJ262151:WVJ262152 WLN262151:WLN262152 WBR262151:WBR262152 VRV262151:VRV262152 VHZ262151:VHZ262152 UYD262151:UYD262152 UOH262151:UOH262152 UEL262151:UEL262152 TUP262151:TUP262152 TKT262151:TKT262152 TAX262151:TAX262152 SRB262151:SRB262152 SHF262151:SHF262152 RXJ262151:RXJ262152 RNN262151:RNN262152 RDR262151:RDR262152 QTV262151:QTV262152 QJZ262151:QJZ262152 QAD262151:QAD262152 PQH262151:PQH262152 PGL262151:PGL262152 OWP262151:OWP262152 OMT262151:OMT262152 OCX262151:OCX262152 NTB262151:NTB262152 NJF262151:NJF262152 MZJ262151:MZJ262152 MPN262151:MPN262152 MFR262151:MFR262152 LVV262151:LVV262152 LLZ262151:LLZ262152 LCD262151:LCD262152 KSH262151:KSH262152 KIL262151:KIL262152 JYP262151:JYP262152 JOT262151:JOT262152 JEX262151:JEX262152 IVB262151:IVB262152 ILF262151:ILF262152 IBJ262151:IBJ262152 HRN262151:HRN262152 HHR262151:HHR262152 GXV262151:GXV262152 GNZ262151:GNZ262152 GED262151:GED262152 FUH262151:FUH262152 FKL262151:FKL262152 FAP262151:FAP262152 EQT262151:EQT262152 EGX262151:EGX262152 DXB262151:DXB262152 DNF262151:DNF262152 DDJ262151:DDJ262152 CTN262151:CTN262152 CJR262151:CJR262152 BZV262151:BZV262152 BPZ262151:BPZ262152 BGD262151:BGD262152 AWH262151:AWH262152 AML262151:AML262152 ACP262151:ACP262152 ST262151:ST262152 IX262151:IX262152 B262150:B262151 WVJ196615:WVJ196616 WLN196615:WLN196616 WBR196615:WBR196616 VRV196615:VRV196616 VHZ196615:VHZ196616 UYD196615:UYD196616 UOH196615:UOH196616 UEL196615:UEL196616 TUP196615:TUP196616 TKT196615:TKT196616 TAX196615:TAX196616 SRB196615:SRB196616 SHF196615:SHF196616 RXJ196615:RXJ196616 RNN196615:RNN196616 RDR196615:RDR196616 QTV196615:QTV196616 QJZ196615:QJZ196616 QAD196615:QAD196616 PQH196615:PQH196616 PGL196615:PGL196616 OWP196615:OWP196616 OMT196615:OMT196616 OCX196615:OCX196616 NTB196615:NTB196616 NJF196615:NJF196616 MZJ196615:MZJ196616 MPN196615:MPN196616 MFR196615:MFR196616 LVV196615:LVV196616 LLZ196615:LLZ196616 LCD196615:LCD196616 KSH196615:KSH196616 KIL196615:KIL196616 JYP196615:JYP196616 JOT196615:JOT196616 JEX196615:JEX196616 IVB196615:IVB196616 ILF196615:ILF196616 IBJ196615:IBJ196616 HRN196615:HRN196616 HHR196615:HHR196616 GXV196615:GXV196616 GNZ196615:GNZ196616 GED196615:GED196616 FUH196615:FUH196616 FKL196615:FKL196616 FAP196615:FAP196616 EQT196615:EQT196616 EGX196615:EGX196616 DXB196615:DXB196616 DNF196615:DNF196616 DDJ196615:DDJ196616 CTN196615:CTN196616 CJR196615:CJR196616 BZV196615:BZV196616 BPZ196615:BPZ196616 BGD196615:BGD196616 AWH196615:AWH196616 AML196615:AML196616 ACP196615:ACP196616 ST196615:ST196616 IX196615:IX196616 B196614:B196615 WVJ131079:WVJ131080 WLN131079:WLN131080 WBR131079:WBR131080 VRV131079:VRV131080 VHZ131079:VHZ131080 UYD131079:UYD131080 UOH131079:UOH131080 UEL131079:UEL131080 TUP131079:TUP131080 TKT131079:TKT131080 TAX131079:TAX131080 SRB131079:SRB131080 SHF131079:SHF131080 RXJ131079:RXJ131080 RNN131079:RNN131080 RDR131079:RDR131080 QTV131079:QTV131080 QJZ131079:QJZ131080 QAD131079:QAD131080 PQH131079:PQH131080 PGL131079:PGL131080 OWP131079:OWP131080 OMT131079:OMT131080 OCX131079:OCX131080 NTB131079:NTB131080 NJF131079:NJF131080 MZJ131079:MZJ131080 MPN131079:MPN131080 MFR131079:MFR131080 LVV131079:LVV131080 LLZ131079:LLZ131080 LCD131079:LCD131080 KSH131079:KSH131080 KIL131079:KIL131080 JYP131079:JYP131080 JOT131079:JOT131080 JEX131079:JEX131080 IVB131079:IVB131080 ILF131079:ILF131080 IBJ131079:IBJ131080 HRN131079:HRN131080 HHR131079:HHR131080 GXV131079:GXV131080 GNZ131079:GNZ131080 GED131079:GED131080 FUH131079:FUH131080 FKL131079:FKL131080 FAP131079:FAP131080 EQT131079:EQT131080 EGX131079:EGX131080 DXB131079:DXB131080 DNF131079:DNF131080 DDJ131079:DDJ131080 CTN131079:CTN131080 CJR131079:CJR131080 BZV131079:BZV131080 BPZ131079:BPZ131080 BGD131079:BGD131080 AWH131079:AWH131080 AML131079:AML131080 ACP131079:ACP131080 ST131079:ST131080 IX131079:IX131080 B131078:B131079 WVJ65543:WVJ65544 WLN65543:WLN65544 WBR65543:WBR65544 VRV65543:VRV65544 VHZ65543:VHZ65544 UYD65543:UYD65544 UOH65543:UOH65544 UEL65543:UEL65544 TUP65543:TUP65544 TKT65543:TKT65544 TAX65543:TAX65544 SRB65543:SRB65544 SHF65543:SHF65544 RXJ65543:RXJ65544 RNN65543:RNN65544 RDR65543:RDR65544 QTV65543:QTV65544 QJZ65543:QJZ65544 QAD65543:QAD65544 PQH65543:PQH65544 PGL65543:PGL65544 OWP65543:OWP65544 OMT65543:OMT65544 OCX65543:OCX65544 NTB65543:NTB65544 NJF65543:NJF65544 MZJ65543:MZJ65544 MPN65543:MPN65544 MFR65543:MFR65544 LVV65543:LVV65544 LLZ65543:LLZ65544 LCD65543:LCD65544 KSH65543:KSH65544 KIL65543:KIL65544 JYP65543:JYP65544 JOT65543:JOT65544 JEX65543:JEX65544 IVB65543:IVB65544 ILF65543:ILF65544 IBJ65543:IBJ65544 HRN65543:HRN65544 HHR65543:HHR65544 GXV65543:GXV65544 GNZ65543:GNZ65544 GED65543:GED65544 FUH65543:FUH65544 FKL65543:FKL65544 FAP65543:FAP65544 EQT65543:EQT65544 EGX65543:EGX65544 DXB65543:DXB65544 DNF65543:DNF65544 DDJ65543:DDJ65544 CTN65543:CTN65544 CJR65543:CJR65544 BZV65543:BZV65544 BPZ65543:BPZ65544 BGD65543:BGD65544 AWH65543:AWH65544 AML65543:AML65544 ACP65543:ACP65544 ST65543:ST65544 IX65543:IX65544 B65542:B65543 WVJ27:WVJ28 WLN27:WLN28 WBR27:WBR28 VRV27:VRV28 VHZ27:VHZ28 UYD27:UYD28 UOH27:UOH28 UEL27:UEL28 TUP27:TUP28 TKT27:TKT28 TAX27:TAX28 SRB27:SRB28 SHF27:SHF28 RXJ27:RXJ28 RNN27:RNN28 RDR27:RDR28 QTV27:QTV28 QJZ27:QJZ28 QAD27:QAD28 PQH27:PQH28 PGL27:PGL28 OWP27:OWP28 OMT27:OMT28 OCX27:OCX28 NTB27:NTB28 NJF27:NJF28 MZJ27:MZJ28 MPN27:MPN28 MFR27:MFR28 LVV27:LVV28 LLZ27:LLZ28 LCD27:LCD28 KSH27:KSH28 KIL27:KIL28 JYP27:JYP28 JOT27:JOT28 JEX27:JEX28 IVB27:IVB28 ILF27:ILF28 IBJ27:IBJ28 HRN27:HRN28 HHR27:HHR28 GXV27:GXV28 GNZ27:GNZ28 GED27:GED28 FUH27:FUH28 FKL27:FKL28 FAP27:FAP28 EQT27:EQT28 EGX27:EGX28 DXB27:DXB28 DNF27:DNF28 DDJ27:DDJ28 CTN27:CTN28 CJR27:CJR28 BZV27:BZV28 BPZ27:BPZ28 BGD27:BGD28 AWH27:AWH28 AML27:AML28 ACP27:ACP28 ST27:ST28 IX27:IX28 B27:B28 WVK983048:WVK983049 WLO983048:WLO983049 WBS983048:WBS983049 VRW983048:VRW983049 VIA983048:VIA983049 UYE983048:UYE983049 UOI983048:UOI983049 UEM983048:UEM983049 TUQ983048:TUQ983049 TKU983048:TKU983049 TAY983048:TAY983049 SRC983048:SRC983049 SHG983048:SHG983049 RXK983048:RXK983049 RNO983048:RNO983049 RDS983048:RDS983049 QTW983048:QTW983049 QKA983048:QKA983049 QAE983048:QAE983049 PQI983048:PQI983049 PGM983048:PGM983049 OWQ983048:OWQ983049 OMU983048:OMU983049 OCY983048:OCY983049 NTC983048:NTC983049 NJG983048:NJG983049 MZK983048:MZK983049 MPO983048:MPO983049 MFS983048:MFS983049 LVW983048:LVW983049 LMA983048:LMA983049 LCE983048:LCE983049 KSI983048:KSI983049 KIM983048:KIM983049 JYQ983048:JYQ983049 JOU983048:JOU983049 JEY983048:JEY983049 IVC983048:IVC983049 ILG983048:ILG983049 IBK983048:IBK983049 HRO983048:HRO983049 HHS983048:HHS983049 GXW983048:GXW983049 GOA983048:GOA983049 GEE983048:GEE983049 FUI983048:FUI983049 FKM983048:FKM983049 FAQ983048:FAQ983049 EQU983048:EQU983049 EGY983048:EGY983049 DXC983048:DXC983049 DNG983048:DNG983049 DDK983048:DDK983049 CTO983048:CTO983049 CJS983048:CJS983049 BZW983048:BZW983049 BQA983048:BQA983049 BGE983048:BGE983049 AWI983048:AWI983049 AMM983048:AMM983049 ACQ983048:ACQ983049 SU983048:SU983049 IY983048:IY983049 C983048:C983049 WVK917512:WVK917513 WLO917512:WLO917513 WBS917512:WBS917513 VRW917512:VRW917513 VIA917512:VIA917513 UYE917512:UYE917513 UOI917512:UOI917513 UEM917512:UEM917513 TUQ917512:TUQ917513 TKU917512:TKU917513 TAY917512:TAY917513 SRC917512:SRC917513 SHG917512:SHG917513 RXK917512:RXK917513 RNO917512:RNO917513 RDS917512:RDS917513 QTW917512:QTW917513 QKA917512:QKA917513 QAE917512:QAE917513 PQI917512:PQI917513 PGM917512:PGM917513 OWQ917512:OWQ917513 OMU917512:OMU917513 OCY917512:OCY917513 NTC917512:NTC917513 NJG917512:NJG917513 MZK917512:MZK917513 MPO917512:MPO917513 MFS917512:MFS917513 LVW917512:LVW917513 LMA917512:LMA917513 LCE917512:LCE917513 KSI917512:KSI917513 KIM917512:KIM917513 JYQ917512:JYQ917513 JOU917512:JOU917513 JEY917512:JEY917513 IVC917512:IVC917513 ILG917512:ILG917513 IBK917512:IBK917513 HRO917512:HRO917513 HHS917512:HHS917513 GXW917512:GXW917513 GOA917512:GOA917513 GEE917512:GEE917513 FUI917512:FUI917513 FKM917512:FKM917513 FAQ917512:FAQ917513 EQU917512:EQU917513 EGY917512:EGY917513 DXC917512:DXC917513 DNG917512:DNG917513 DDK917512:DDK917513 CTO917512:CTO917513 CJS917512:CJS917513 BZW917512:BZW917513 BQA917512:BQA917513 BGE917512:BGE917513 AWI917512:AWI917513 AMM917512:AMM917513 ACQ917512:ACQ917513 SU917512:SU917513 IY917512:IY917513 C917512:C917513 WVK851976:WVK851977 WLO851976:WLO851977 WBS851976:WBS851977 VRW851976:VRW851977 VIA851976:VIA851977 UYE851976:UYE851977 UOI851976:UOI851977 UEM851976:UEM851977 TUQ851976:TUQ851977 TKU851976:TKU851977 TAY851976:TAY851977 SRC851976:SRC851977 SHG851976:SHG851977 RXK851976:RXK851977 RNO851976:RNO851977 RDS851976:RDS851977 QTW851976:QTW851977 QKA851976:QKA851977 QAE851976:QAE851977 PQI851976:PQI851977 PGM851976:PGM851977 OWQ851976:OWQ851977 OMU851976:OMU851977 OCY851976:OCY851977 NTC851976:NTC851977 NJG851976:NJG851977 MZK851976:MZK851977 MPO851976:MPO851977 MFS851976:MFS851977 LVW851976:LVW851977 LMA851976:LMA851977 LCE851976:LCE851977 KSI851976:KSI851977 KIM851976:KIM851977 JYQ851976:JYQ851977 JOU851976:JOU851977 JEY851976:JEY851977 IVC851976:IVC851977 ILG851976:ILG851977 IBK851976:IBK851977 HRO851976:HRO851977 HHS851976:HHS851977 GXW851976:GXW851977 GOA851976:GOA851977 GEE851976:GEE851977 FUI851976:FUI851977 FKM851976:FKM851977 FAQ851976:FAQ851977 EQU851976:EQU851977 EGY851976:EGY851977 DXC851976:DXC851977 DNG851976:DNG851977 DDK851976:DDK851977 CTO851976:CTO851977 CJS851976:CJS851977 BZW851976:BZW851977 BQA851976:BQA851977 BGE851976:BGE851977 AWI851976:AWI851977 AMM851976:AMM851977 ACQ851976:ACQ851977 SU851976:SU851977 IY851976:IY851977 C851976:C851977 WVK786440:WVK786441 WLO786440:WLO786441 WBS786440:WBS786441 VRW786440:VRW786441 VIA786440:VIA786441 UYE786440:UYE786441 UOI786440:UOI786441 UEM786440:UEM786441 TUQ786440:TUQ786441 TKU786440:TKU786441 TAY786440:TAY786441 SRC786440:SRC786441 SHG786440:SHG786441 RXK786440:RXK786441 RNO786440:RNO786441 RDS786440:RDS786441 QTW786440:QTW786441 QKA786440:QKA786441 QAE786440:QAE786441 PQI786440:PQI786441 PGM786440:PGM786441 OWQ786440:OWQ786441 OMU786440:OMU786441 OCY786440:OCY786441 NTC786440:NTC786441 NJG786440:NJG786441 MZK786440:MZK786441 MPO786440:MPO786441 MFS786440:MFS786441 LVW786440:LVW786441 LMA786440:LMA786441 LCE786440:LCE786441 KSI786440:KSI786441 KIM786440:KIM786441 JYQ786440:JYQ786441 JOU786440:JOU786441 JEY786440:JEY786441 IVC786440:IVC786441 ILG786440:ILG786441 IBK786440:IBK786441 HRO786440:HRO786441 HHS786440:HHS786441 GXW786440:GXW786441 GOA786440:GOA786441 GEE786440:GEE786441 FUI786440:FUI786441 FKM786440:FKM786441 FAQ786440:FAQ786441 EQU786440:EQU786441 EGY786440:EGY786441 DXC786440:DXC786441 DNG786440:DNG786441 DDK786440:DDK786441 CTO786440:CTO786441 CJS786440:CJS786441 BZW786440:BZW786441 BQA786440:BQA786441 BGE786440:BGE786441 AWI786440:AWI786441 AMM786440:AMM786441 ACQ786440:ACQ786441 SU786440:SU786441 IY786440:IY786441 C786440:C786441 WVK720904:WVK720905 WLO720904:WLO720905 WBS720904:WBS720905 VRW720904:VRW720905 VIA720904:VIA720905 UYE720904:UYE720905 UOI720904:UOI720905 UEM720904:UEM720905 TUQ720904:TUQ720905 TKU720904:TKU720905 TAY720904:TAY720905 SRC720904:SRC720905 SHG720904:SHG720905 RXK720904:RXK720905 RNO720904:RNO720905 RDS720904:RDS720905 QTW720904:QTW720905 QKA720904:QKA720905 QAE720904:QAE720905 PQI720904:PQI720905 PGM720904:PGM720905 OWQ720904:OWQ720905 OMU720904:OMU720905 OCY720904:OCY720905 NTC720904:NTC720905 NJG720904:NJG720905 MZK720904:MZK720905 MPO720904:MPO720905 MFS720904:MFS720905 LVW720904:LVW720905 LMA720904:LMA720905 LCE720904:LCE720905 KSI720904:KSI720905 KIM720904:KIM720905 JYQ720904:JYQ720905 JOU720904:JOU720905 JEY720904:JEY720905 IVC720904:IVC720905 ILG720904:ILG720905 IBK720904:IBK720905 HRO720904:HRO720905 HHS720904:HHS720905 GXW720904:GXW720905 GOA720904:GOA720905 GEE720904:GEE720905 FUI720904:FUI720905 FKM720904:FKM720905 FAQ720904:FAQ720905 EQU720904:EQU720905 EGY720904:EGY720905 DXC720904:DXC720905 DNG720904:DNG720905 DDK720904:DDK720905 CTO720904:CTO720905 CJS720904:CJS720905 BZW720904:BZW720905 BQA720904:BQA720905 BGE720904:BGE720905 AWI720904:AWI720905 AMM720904:AMM720905 ACQ720904:ACQ720905 SU720904:SU720905 IY720904:IY720905 C720904:C720905 WVK655368:WVK655369 WLO655368:WLO655369 WBS655368:WBS655369 VRW655368:VRW655369 VIA655368:VIA655369 UYE655368:UYE655369 UOI655368:UOI655369 UEM655368:UEM655369 TUQ655368:TUQ655369 TKU655368:TKU655369 TAY655368:TAY655369 SRC655368:SRC655369 SHG655368:SHG655369 RXK655368:RXK655369 RNO655368:RNO655369 RDS655368:RDS655369 QTW655368:QTW655369 QKA655368:QKA655369 QAE655368:QAE655369 PQI655368:PQI655369 PGM655368:PGM655369 OWQ655368:OWQ655369 OMU655368:OMU655369 OCY655368:OCY655369 NTC655368:NTC655369 NJG655368:NJG655369 MZK655368:MZK655369 MPO655368:MPO655369 MFS655368:MFS655369 LVW655368:LVW655369 LMA655368:LMA655369 LCE655368:LCE655369 KSI655368:KSI655369 KIM655368:KIM655369 JYQ655368:JYQ655369 JOU655368:JOU655369 JEY655368:JEY655369 IVC655368:IVC655369 ILG655368:ILG655369 IBK655368:IBK655369 HRO655368:HRO655369 HHS655368:HHS655369 GXW655368:GXW655369 GOA655368:GOA655369 GEE655368:GEE655369 FUI655368:FUI655369 FKM655368:FKM655369 FAQ655368:FAQ655369 EQU655368:EQU655369 EGY655368:EGY655369 DXC655368:DXC655369 DNG655368:DNG655369 DDK655368:DDK655369 CTO655368:CTO655369 CJS655368:CJS655369 BZW655368:BZW655369 BQA655368:BQA655369 BGE655368:BGE655369 AWI655368:AWI655369 AMM655368:AMM655369 ACQ655368:ACQ655369 SU655368:SU655369 IY655368:IY655369 C655368:C655369 WVK589832:WVK589833 WLO589832:WLO589833 WBS589832:WBS589833 VRW589832:VRW589833 VIA589832:VIA589833 UYE589832:UYE589833 UOI589832:UOI589833 UEM589832:UEM589833 TUQ589832:TUQ589833 TKU589832:TKU589833 TAY589832:TAY589833 SRC589832:SRC589833 SHG589832:SHG589833 RXK589832:RXK589833 RNO589832:RNO589833 RDS589832:RDS589833 QTW589832:QTW589833 QKA589832:QKA589833 QAE589832:QAE589833 PQI589832:PQI589833 PGM589832:PGM589833 OWQ589832:OWQ589833 OMU589832:OMU589833 OCY589832:OCY589833 NTC589832:NTC589833 NJG589832:NJG589833 MZK589832:MZK589833 MPO589832:MPO589833 MFS589832:MFS589833 LVW589832:LVW589833 LMA589832:LMA589833 LCE589832:LCE589833 KSI589832:KSI589833 KIM589832:KIM589833 JYQ589832:JYQ589833 JOU589832:JOU589833 JEY589832:JEY589833 IVC589832:IVC589833 ILG589832:ILG589833 IBK589832:IBK589833 HRO589832:HRO589833 HHS589832:HHS589833 GXW589832:GXW589833 GOA589832:GOA589833 GEE589832:GEE589833 FUI589832:FUI589833 FKM589832:FKM589833 FAQ589832:FAQ589833 EQU589832:EQU589833 EGY589832:EGY589833 DXC589832:DXC589833 DNG589832:DNG589833 DDK589832:DDK589833 CTO589832:CTO589833 CJS589832:CJS589833 BZW589832:BZW589833 BQA589832:BQA589833 BGE589832:BGE589833 AWI589832:AWI589833 AMM589832:AMM589833 ACQ589832:ACQ589833 SU589832:SU589833 IY589832:IY589833 C589832:C589833 WVK524296:WVK524297 WLO524296:WLO524297 WBS524296:WBS524297 VRW524296:VRW524297 VIA524296:VIA524297 UYE524296:UYE524297 UOI524296:UOI524297 UEM524296:UEM524297 TUQ524296:TUQ524297 TKU524296:TKU524297 TAY524296:TAY524297 SRC524296:SRC524297 SHG524296:SHG524297 RXK524296:RXK524297 RNO524296:RNO524297 RDS524296:RDS524297 QTW524296:QTW524297 QKA524296:QKA524297 QAE524296:QAE524297 PQI524296:PQI524297 PGM524296:PGM524297 OWQ524296:OWQ524297 OMU524296:OMU524297 OCY524296:OCY524297 NTC524296:NTC524297 NJG524296:NJG524297 MZK524296:MZK524297 MPO524296:MPO524297 MFS524296:MFS524297 LVW524296:LVW524297 LMA524296:LMA524297 LCE524296:LCE524297 KSI524296:KSI524297 KIM524296:KIM524297 JYQ524296:JYQ524297 JOU524296:JOU524297 JEY524296:JEY524297 IVC524296:IVC524297 ILG524296:ILG524297 IBK524296:IBK524297 HRO524296:HRO524297 HHS524296:HHS524297 GXW524296:GXW524297 GOA524296:GOA524297 GEE524296:GEE524297 FUI524296:FUI524297 FKM524296:FKM524297 FAQ524296:FAQ524297 EQU524296:EQU524297 EGY524296:EGY524297 DXC524296:DXC524297 DNG524296:DNG524297 DDK524296:DDK524297 CTO524296:CTO524297 CJS524296:CJS524297 BZW524296:BZW524297 BQA524296:BQA524297 BGE524296:BGE524297 AWI524296:AWI524297 AMM524296:AMM524297 ACQ524296:ACQ524297 SU524296:SU524297 IY524296:IY524297 C524296:C524297 WVK458760:WVK458761 WLO458760:WLO458761 WBS458760:WBS458761 VRW458760:VRW458761 VIA458760:VIA458761 UYE458760:UYE458761 UOI458760:UOI458761 UEM458760:UEM458761 TUQ458760:TUQ458761 TKU458760:TKU458761 TAY458760:TAY458761 SRC458760:SRC458761 SHG458760:SHG458761 RXK458760:RXK458761 RNO458760:RNO458761 RDS458760:RDS458761 QTW458760:QTW458761 QKA458760:QKA458761 QAE458760:QAE458761 PQI458760:PQI458761 PGM458760:PGM458761 OWQ458760:OWQ458761 OMU458760:OMU458761 OCY458760:OCY458761 NTC458760:NTC458761 NJG458760:NJG458761 MZK458760:MZK458761 MPO458760:MPO458761 MFS458760:MFS458761 LVW458760:LVW458761 LMA458760:LMA458761 LCE458760:LCE458761 KSI458760:KSI458761 KIM458760:KIM458761 JYQ458760:JYQ458761 JOU458760:JOU458761 JEY458760:JEY458761 IVC458760:IVC458761 ILG458760:ILG458761 IBK458760:IBK458761 HRO458760:HRO458761 HHS458760:HHS458761 GXW458760:GXW458761 GOA458760:GOA458761 GEE458760:GEE458761 FUI458760:FUI458761 FKM458760:FKM458761 FAQ458760:FAQ458761 EQU458760:EQU458761 EGY458760:EGY458761 DXC458760:DXC458761 DNG458760:DNG458761 DDK458760:DDK458761 CTO458760:CTO458761 CJS458760:CJS458761 BZW458760:BZW458761 BQA458760:BQA458761 BGE458760:BGE458761 AWI458760:AWI458761 AMM458760:AMM458761 ACQ458760:ACQ458761 SU458760:SU458761 IY458760:IY458761 C458760:C458761 WVK393224:WVK393225 WLO393224:WLO393225 WBS393224:WBS393225 VRW393224:VRW393225 VIA393224:VIA393225 UYE393224:UYE393225 UOI393224:UOI393225 UEM393224:UEM393225 TUQ393224:TUQ393225 TKU393224:TKU393225 TAY393224:TAY393225 SRC393224:SRC393225 SHG393224:SHG393225 RXK393224:RXK393225 RNO393224:RNO393225 RDS393224:RDS393225 QTW393224:QTW393225 QKA393224:QKA393225 QAE393224:QAE393225 PQI393224:PQI393225 PGM393224:PGM393225 OWQ393224:OWQ393225 OMU393224:OMU393225 OCY393224:OCY393225 NTC393224:NTC393225 NJG393224:NJG393225 MZK393224:MZK393225 MPO393224:MPO393225 MFS393224:MFS393225 LVW393224:LVW393225 LMA393224:LMA393225 LCE393224:LCE393225 KSI393224:KSI393225 KIM393224:KIM393225 JYQ393224:JYQ393225 JOU393224:JOU393225 JEY393224:JEY393225 IVC393224:IVC393225 ILG393224:ILG393225 IBK393224:IBK393225 HRO393224:HRO393225 HHS393224:HHS393225 GXW393224:GXW393225 GOA393224:GOA393225 GEE393224:GEE393225 FUI393224:FUI393225 FKM393224:FKM393225 FAQ393224:FAQ393225 EQU393224:EQU393225 EGY393224:EGY393225 DXC393224:DXC393225 DNG393224:DNG393225 DDK393224:DDK393225 CTO393224:CTO393225 CJS393224:CJS393225 BZW393224:BZW393225 BQA393224:BQA393225 BGE393224:BGE393225 AWI393224:AWI393225 AMM393224:AMM393225 ACQ393224:ACQ393225 SU393224:SU393225 IY393224:IY393225 C393224:C393225 WVK327688:WVK327689 WLO327688:WLO327689 WBS327688:WBS327689 VRW327688:VRW327689 VIA327688:VIA327689 UYE327688:UYE327689 UOI327688:UOI327689 UEM327688:UEM327689 TUQ327688:TUQ327689 TKU327688:TKU327689 TAY327688:TAY327689 SRC327688:SRC327689 SHG327688:SHG327689 RXK327688:RXK327689 RNO327688:RNO327689 RDS327688:RDS327689 QTW327688:QTW327689 QKA327688:QKA327689 QAE327688:QAE327689 PQI327688:PQI327689 PGM327688:PGM327689 OWQ327688:OWQ327689 OMU327688:OMU327689 OCY327688:OCY327689 NTC327688:NTC327689 NJG327688:NJG327689 MZK327688:MZK327689 MPO327688:MPO327689 MFS327688:MFS327689 LVW327688:LVW327689 LMA327688:LMA327689 LCE327688:LCE327689 KSI327688:KSI327689 KIM327688:KIM327689 JYQ327688:JYQ327689 JOU327688:JOU327689 JEY327688:JEY327689 IVC327688:IVC327689 ILG327688:ILG327689 IBK327688:IBK327689 HRO327688:HRO327689 HHS327688:HHS327689 GXW327688:GXW327689 GOA327688:GOA327689 GEE327688:GEE327689 FUI327688:FUI327689 FKM327688:FKM327689 FAQ327688:FAQ327689 EQU327688:EQU327689 EGY327688:EGY327689 DXC327688:DXC327689 DNG327688:DNG327689 DDK327688:DDK327689 CTO327688:CTO327689 CJS327688:CJS327689 BZW327688:BZW327689 BQA327688:BQA327689 BGE327688:BGE327689 AWI327688:AWI327689 AMM327688:AMM327689 ACQ327688:ACQ327689 SU327688:SU327689 IY327688:IY327689 C327688:C327689 WVK262152:WVK262153 WLO262152:WLO262153 WBS262152:WBS262153 VRW262152:VRW262153 VIA262152:VIA262153 UYE262152:UYE262153 UOI262152:UOI262153 UEM262152:UEM262153 TUQ262152:TUQ262153 TKU262152:TKU262153 TAY262152:TAY262153 SRC262152:SRC262153 SHG262152:SHG262153 RXK262152:RXK262153 RNO262152:RNO262153 RDS262152:RDS262153 QTW262152:QTW262153 QKA262152:QKA262153 QAE262152:QAE262153 PQI262152:PQI262153 PGM262152:PGM262153 OWQ262152:OWQ262153 OMU262152:OMU262153 OCY262152:OCY262153 NTC262152:NTC262153 NJG262152:NJG262153 MZK262152:MZK262153 MPO262152:MPO262153 MFS262152:MFS262153 LVW262152:LVW262153 LMA262152:LMA262153 LCE262152:LCE262153 KSI262152:KSI262153 KIM262152:KIM262153 JYQ262152:JYQ262153 JOU262152:JOU262153 JEY262152:JEY262153 IVC262152:IVC262153 ILG262152:ILG262153 IBK262152:IBK262153 HRO262152:HRO262153 HHS262152:HHS262153 GXW262152:GXW262153 GOA262152:GOA262153 GEE262152:GEE262153 FUI262152:FUI262153 FKM262152:FKM262153 FAQ262152:FAQ262153 EQU262152:EQU262153 EGY262152:EGY262153 DXC262152:DXC262153 DNG262152:DNG262153 DDK262152:DDK262153 CTO262152:CTO262153 CJS262152:CJS262153 BZW262152:BZW262153 BQA262152:BQA262153 BGE262152:BGE262153 AWI262152:AWI262153 AMM262152:AMM262153 ACQ262152:ACQ262153 SU262152:SU262153 IY262152:IY262153 C262152:C262153 WVK196616:WVK196617 WLO196616:WLO196617 WBS196616:WBS196617 VRW196616:VRW196617 VIA196616:VIA196617 UYE196616:UYE196617 UOI196616:UOI196617 UEM196616:UEM196617 TUQ196616:TUQ196617 TKU196616:TKU196617 TAY196616:TAY196617 SRC196616:SRC196617 SHG196616:SHG196617 RXK196616:RXK196617 RNO196616:RNO196617 RDS196616:RDS196617 QTW196616:QTW196617 QKA196616:QKA196617 QAE196616:QAE196617 PQI196616:PQI196617 PGM196616:PGM196617 OWQ196616:OWQ196617 OMU196616:OMU196617 OCY196616:OCY196617 NTC196616:NTC196617 NJG196616:NJG196617 MZK196616:MZK196617 MPO196616:MPO196617 MFS196616:MFS196617 LVW196616:LVW196617 LMA196616:LMA196617 LCE196616:LCE196617 KSI196616:KSI196617 KIM196616:KIM196617 JYQ196616:JYQ196617 JOU196616:JOU196617 JEY196616:JEY196617 IVC196616:IVC196617 ILG196616:ILG196617 IBK196616:IBK196617 HRO196616:HRO196617 HHS196616:HHS196617 GXW196616:GXW196617 GOA196616:GOA196617 GEE196616:GEE196617 FUI196616:FUI196617 FKM196616:FKM196617 FAQ196616:FAQ196617 EQU196616:EQU196617 EGY196616:EGY196617 DXC196616:DXC196617 DNG196616:DNG196617 DDK196616:DDK196617 CTO196616:CTO196617 CJS196616:CJS196617 BZW196616:BZW196617 BQA196616:BQA196617 BGE196616:BGE196617 AWI196616:AWI196617 AMM196616:AMM196617 ACQ196616:ACQ196617 SU196616:SU196617 IY196616:IY196617 C196616:C196617 WVK131080:WVK131081 WLO131080:WLO131081 WBS131080:WBS131081 VRW131080:VRW131081 VIA131080:VIA131081 UYE131080:UYE131081 UOI131080:UOI131081 UEM131080:UEM131081 TUQ131080:TUQ131081 TKU131080:TKU131081 TAY131080:TAY131081 SRC131080:SRC131081 SHG131080:SHG131081 RXK131080:RXK131081 RNO131080:RNO131081 RDS131080:RDS131081 QTW131080:QTW131081 QKA131080:QKA131081 QAE131080:QAE131081 PQI131080:PQI131081 PGM131080:PGM131081 OWQ131080:OWQ131081 OMU131080:OMU131081 OCY131080:OCY131081 NTC131080:NTC131081 NJG131080:NJG131081 MZK131080:MZK131081 MPO131080:MPO131081 MFS131080:MFS131081 LVW131080:LVW131081 LMA131080:LMA131081 LCE131080:LCE131081 KSI131080:KSI131081 KIM131080:KIM131081 JYQ131080:JYQ131081 JOU131080:JOU131081 JEY131080:JEY131081 IVC131080:IVC131081 ILG131080:ILG131081 IBK131080:IBK131081 HRO131080:HRO131081 HHS131080:HHS131081 GXW131080:GXW131081 GOA131080:GOA131081 GEE131080:GEE131081 FUI131080:FUI131081 FKM131080:FKM131081 FAQ131080:FAQ131081 EQU131080:EQU131081 EGY131080:EGY131081 DXC131080:DXC131081 DNG131080:DNG131081 DDK131080:DDK131081 CTO131080:CTO131081 CJS131080:CJS131081 BZW131080:BZW131081 BQA131080:BQA131081 BGE131080:BGE131081 AWI131080:AWI131081 AMM131080:AMM131081 ACQ131080:ACQ131081 SU131080:SU131081 IY131080:IY131081 C131080:C131081 WVK65544:WVK65545 WLO65544:WLO65545 WBS65544:WBS65545 VRW65544:VRW65545 VIA65544:VIA65545 UYE65544:UYE65545 UOI65544:UOI65545 UEM65544:UEM65545 TUQ65544:TUQ65545 TKU65544:TKU65545 TAY65544:TAY65545 SRC65544:SRC65545 SHG65544:SHG65545 RXK65544:RXK65545 RNO65544:RNO65545 RDS65544:RDS65545 QTW65544:QTW65545 QKA65544:QKA65545 QAE65544:QAE65545 PQI65544:PQI65545 PGM65544:PGM65545 OWQ65544:OWQ65545 OMU65544:OMU65545 OCY65544:OCY65545 NTC65544:NTC65545 NJG65544:NJG65545 MZK65544:MZK65545 MPO65544:MPO65545 MFS65544:MFS65545 LVW65544:LVW65545 LMA65544:LMA65545 LCE65544:LCE65545 KSI65544:KSI65545 KIM65544:KIM65545 JYQ65544:JYQ65545 JOU65544:JOU65545 JEY65544:JEY65545 IVC65544:IVC65545 ILG65544:ILG65545 IBK65544:IBK65545 HRO65544:HRO65545 HHS65544:HHS65545 GXW65544:GXW65545 GOA65544:GOA65545 GEE65544:GEE65545 FUI65544:FUI65545 FKM65544:FKM65545 FAQ65544:FAQ65545 EQU65544:EQU65545 EGY65544:EGY65545 DXC65544:DXC65545 DNG65544:DNG65545 DDK65544:DDK65545 CTO65544:CTO65545 CJS65544:CJS65545 BZW65544:BZW65545 BQA65544:BQA65545 BGE65544:BGE65545 AWI65544:AWI65545 AMM65544:AMM65545 ACQ65544:ACQ65545 SU65544:SU65545 IY65544:IY65545 C65544:C65545 WVK28:WVK29 WLO28:WLO29 WBS28:WBS29 VRW28:VRW29 VIA28:VIA29 UYE28:UYE29 UOI28:UOI29 UEM28:UEM29 TUQ28:TUQ29 TKU28:TKU29 TAY28:TAY29 SRC28:SRC29 SHG28:SHG29 RXK28:RXK29 RNO28:RNO29 RDS28:RDS29 QTW28:QTW29 QKA28:QKA29 QAE28:QAE29 PQI28:PQI29 PGM28:PGM29 OWQ28:OWQ29 OMU28:OMU29 OCY28:OCY29 NTC28:NTC29 NJG28:NJG29 MZK28:MZK29 MPO28:MPO29 MFS28:MFS29 LVW28:LVW29 LMA28:LMA29 LCE28:LCE29 KSI28:KSI29 KIM28:KIM29 JYQ28:JYQ29 JOU28:JOU29 JEY28:JEY29 IVC28:IVC29 ILG28:ILG29 IBK28:IBK29 HRO28:HRO29 HHS28:HHS29 GXW28:GXW29 GOA28:GOA29 GEE28:GEE29 FUI28:FUI29 FKM28:FKM29 FAQ28:FAQ29 EQU28:EQU29 EGY28:EGY29 DXC28:DXC29 DNG28:DNG29 DDK28:DDK29 CTO28:CTO29 CJS28:CJS29 BZW28:BZW29 BQA28:BQA29 BGE28:BGE29 AWI28:AWI29 AMM28:AMM29 ACQ28:ACQ29 SU28:SU29 IY28:IY29" xr:uid="{131E9D0B-4308-4E72-9E9D-55F4A84B9BB5}">
      <formula1>$E$27:$E$28</formula1>
    </dataValidation>
    <dataValidation type="list" allowBlank="1" showInputMessage="1" showErrorMessage="1" sqref="B34" xr:uid="{3D499EE6-B364-44E7-BFBA-D327A7A69FB2}">
      <formula1>"Oui,Non"</formula1>
    </dataValidation>
    <dataValidation type="list" allowBlank="1" showInputMessage="1" showErrorMessage="1" sqref="B35" xr:uid="{4BBB8D24-2703-49BE-B008-4EFD4B1C96A2}">
      <formula1>$F$34:$F$44</formula1>
    </dataValidation>
    <dataValidation type="list" allowBlank="1" showInputMessage="1" showErrorMessage="1" sqref="B42" xr:uid="{3A2F4CD1-253A-4B03-81B7-BD75C71C71F9}">
      <formula1>"1,2,3,4,5,6,7,8,9"</formula1>
    </dataValidation>
  </dataValidations>
  <printOptions gridLines="1"/>
  <pageMargins left="0.7" right="0.7" top="0.75" bottom="0.75" header="0.3" footer="0.3"/>
  <pageSetup paperSize="9" scale="73" orientation="portrait" r:id="rId1"/>
  <ignoredErrors>
    <ignoredError sqref="B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B3485-A88A-4911-8709-B0DB4C2A0350}">
  <dimension ref="A1:G18"/>
  <sheetViews>
    <sheetView view="pageBreakPreview" zoomScaleNormal="100" zoomScaleSheetLayoutView="100" workbookViewId="0">
      <selection sqref="A1:D1"/>
    </sheetView>
  </sheetViews>
  <sheetFormatPr baseColWidth="10" defaultRowHeight="15" x14ac:dyDescent="0.25"/>
  <cols>
    <col min="1" max="1" width="51.28515625" bestFit="1" customWidth="1"/>
    <col min="2" max="2" width="12.85546875" bestFit="1" customWidth="1"/>
    <col min="3" max="3" width="8.28515625" customWidth="1"/>
    <col min="4" max="4" width="24" customWidth="1"/>
  </cols>
  <sheetData>
    <row r="1" spans="1:7" ht="21" x14ac:dyDescent="0.35">
      <c r="A1" s="219" t="s">
        <v>167</v>
      </c>
      <c r="B1" s="219"/>
      <c r="C1" s="219"/>
      <c r="D1" s="219"/>
    </row>
    <row r="2" spans="1:7" ht="15.75" thickBot="1" x14ac:dyDescent="0.3"/>
    <row r="3" spans="1:7" ht="15.75" thickBot="1" x14ac:dyDescent="0.3">
      <c r="A3" s="106" t="s">
        <v>107</v>
      </c>
      <c r="B3" s="133" t="e">
        <f>ROUND(PSU!B11,2)</f>
        <v>#VALUE!</v>
      </c>
    </row>
    <row r="4" spans="1:7" ht="15.75" thickBot="1" x14ac:dyDescent="0.3"/>
    <row r="5" spans="1:7" s="1" customFormat="1" ht="15.75" thickBot="1" x14ac:dyDescent="0.3">
      <c r="A5" s="35" t="s">
        <v>178</v>
      </c>
      <c r="B5" s="36">
        <f>ROUND('Heures de préparation'!B20,2)</f>
        <v>0</v>
      </c>
      <c r="C5" s="55"/>
      <c r="G5" s="60"/>
    </row>
    <row r="6" spans="1:7" s="1" customFormat="1" ht="15.75" thickBot="1" x14ac:dyDescent="0.3">
      <c r="A6" s="34"/>
      <c r="B6" s="30"/>
    </row>
    <row r="7" spans="1:7" s="1" customFormat="1" ht="30.75" thickBot="1" x14ac:dyDescent="0.3">
      <c r="A7" s="35" t="s">
        <v>69</v>
      </c>
      <c r="B7" s="36" t="e">
        <f>ROUND('Bonus Inclusion Handicap'!C24,2)</f>
        <v>#VALUE!</v>
      </c>
      <c r="D7" s="199" t="s">
        <v>174</v>
      </c>
    </row>
    <row r="8" spans="1:7" s="1" customFormat="1" ht="15.75" thickBot="1" x14ac:dyDescent="0.3">
      <c r="B8" s="30"/>
      <c r="D8" s="201" t="e">
        <f>SUM(B3+B5+B7+B9+B11+B13)</f>
        <v>#VALUE!</v>
      </c>
    </row>
    <row r="9" spans="1:7" s="1" customFormat="1" ht="15.75" thickBot="1" x14ac:dyDescent="0.3">
      <c r="A9" s="35" t="s">
        <v>68</v>
      </c>
      <c r="B9" s="36" t="e">
        <f>ROUND('Bonus Mixité Sociale'!D19,2)</f>
        <v>#DIV/0!</v>
      </c>
    </row>
    <row r="10" spans="1:7" s="1" customFormat="1" ht="15.75" thickBot="1" x14ac:dyDescent="0.3">
      <c r="B10" s="30"/>
    </row>
    <row r="11" spans="1:7" s="1" customFormat="1" ht="15.75" thickBot="1" x14ac:dyDescent="0.3">
      <c r="A11" s="35" t="s">
        <v>71</v>
      </c>
      <c r="B11" s="109" t="e">
        <f>ROUND('Journées Pédagogiques'!B22,2)</f>
        <v>#VALUE!</v>
      </c>
    </row>
    <row r="12" spans="1:7" s="1" customFormat="1" ht="15.75" thickBot="1" x14ac:dyDescent="0.3">
      <c r="A12" s="34"/>
      <c r="B12" s="30"/>
    </row>
    <row r="13" spans="1:7" s="1" customFormat="1" ht="15.75" thickBot="1" x14ac:dyDescent="0.3">
      <c r="A13" s="35" t="s">
        <v>108</v>
      </c>
      <c r="B13" s="36">
        <f>ROUND('Bonus Attractivité'!B12,2)</f>
        <v>0</v>
      </c>
    </row>
    <row r="14" spans="1:7" s="1" customFormat="1" ht="15.75" thickBot="1" x14ac:dyDescent="0.3">
      <c r="B14" s="30"/>
      <c r="D14" s="218" t="s">
        <v>175</v>
      </c>
    </row>
    <row r="15" spans="1:7" s="1" customFormat="1" ht="15.75" thickBot="1" x14ac:dyDescent="0.3">
      <c r="A15" s="35" t="s">
        <v>172</v>
      </c>
      <c r="B15" s="200" t="e">
        <f>ROUND('Bonus Territoire CTG'!B32,2)</f>
        <v>#VALUE!</v>
      </c>
      <c r="D15" s="218"/>
    </row>
    <row r="16" spans="1:7" s="1" customFormat="1" ht="15.75" thickBot="1" x14ac:dyDescent="0.3">
      <c r="B16" s="16"/>
      <c r="D16" s="218"/>
    </row>
    <row r="17" spans="1:4" s="1" customFormat="1" ht="32.25" customHeight="1" thickBot="1" x14ac:dyDescent="0.3">
      <c r="A17" s="37" t="s">
        <v>109</v>
      </c>
      <c r="B17" s="38" t="e">
        <f>B3+B5+B11+B9+B7+B13+B15</f>
        <v>#VALUE!</v>
      </c>
    </row>
    <row r="18" spans="1:4" s="1" customFormat="1" ht="31.5" customHeight="1" x14ac:dyDescent="0.25">
      <c r="A18" s="220" t="s">
        <v>176</v>
      </c>
      <c r="B18" s="220"/>
      <c r="C18" s="220"/>
      <c r="D18" s="220"/>
    </row>
  </sheetData>
  <sheetProtection algorithmName="SHA-512" hashValue="1Bqf0l+yXQENsGmghKncRvkvQK5219XerdjBembxnLiycjLVvIYE9O+ujwhZyNmjqAeNNk/vrMKpwrXetoiNvQ==" saltValue="tOJcDC4VeSr+APRp8GhZRw==" spinCount="100000" sheet="1" objects="1" scenarios="1" selectLockedCells="1"/>
  <mergeCells count="3">
    <mergeCell ref="D14:D16"/>
    <mergeCell ref="A1:D1"/>
    <mergeCell ref="A18:D18"/>
  </mergeCells>
  <pageMargins left="0.7" right="0.7" top="0.75" bottom="0.75" header="0.3" footer="0.3"/>
  <pageSetup paperSize="9" scale="88" orientation="portrait" verticalDpi="0" r:id="rId1"/>
  <ignoredErrors>
    <ignoredError sqref="B9 B3"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ED41-7AEE-4237-888E-F1B2659F2968}">
  <sheetPr>
    <pageSetUpPr fitToPage="1"/>
  </sheetPr>
  <dimension ref="A1:AC209"/>
  <sheetViews>
    <sheetView view="pageBreakPreview" zoomScaleNormal="100" zoomScaleSheetLayoutView="100" workbookViewId="0">
      <selection sqref="A1:B1"/>
    </sheetView>
  </sheetViews>
  <sheetFormatPr baseColWidth="10" defaultRowHeight="15" x14ac:dyDescent="0.25"/>
  <cols>
    <col min="1" max="1" width="60" style="56" customWidth="1"/>
    <col min="2" max="2" width="26.140625" style="56" customWidth="1"/>
    <col min="3" max="3" width="16.28515625" style="56" customWidth="1"/>
    <col min="4" max="4" width="45" style="56" customWidth="1"/>
    <col min="5" max="5" width="19.140625" style="56" customWidth="1"/>
    <col min="6" max="6" width="19.42578125" style="56" bestFit="1" customWidth="1"/>
    <col min="7" max="7" width="24.28515625" style="56" customWidth="1"/>
    <col min="8" max="8" width="11.42578125" style="56" customWidth="1"/>
    <col min="9" max="9" width="21.28515625" style="56" customWidth="1"/>
    <col min="10" max="10" width="11.42578125" style="56"/>
    <col min="11" max="29" width="11.42578125" style="1"/>
    <col min="30" max="256" width="11.42578125" style="56"/>
    <col min="257" max="257" width="60" style="56" customWidth="1"/>
    <col min="258" max="258" width="26.140625" style="56" customWidth="1"/>
    <col min="259" max="259" width="16.28515625" style="56" customWidth="1"/>
    <col min="260" max="260" width="11.42578125" style="56"/>
    <col min="261" max="261" width="19.140625" style="56" customWidth="1"/>
    <col min="262" max="262" width="15" style="56" customWidth="1"/>
    <col min="263" max="263" width="24.28515625" style="56" customWidth="1"/>
    <col min="264" max="512" width="11.42578125" style="56"/>
    <col min="513" max="513" width="60" style="56" customWidth="1"/>
    <col min="514" max="514" width="26.140625" style="56" customWidth="1"/>
    <col min="515" max="515" width="16.28515625" style="56" customWidth="1"/>
    <col min="516" max="516" width="11.42578125" style="56"/>
    <col min="517" max="517" width="19.140625" style="56" customWidth="1"/>
    <col min="518" max="518" width="15" style="56" customWidth="1"/>
    <col min="519" max="519" width="24.28515625" style="56" customWidth="1"/>
    <col min="520" max="768" width="11.42578125" style="56"/>
    <col min="769" max="769" width="60" style="56" customWidth="1"/>
    <col min="770" max="770" width="26.140625" style="56" customWidth="1"/>
    <col min="771" max="771" width="16.28515625" style="56" customWidth="1"/>
    <col min="772" max="772" width="11.42578125" style="56"/>
    <col min="773" max="773" width="19.140625" style="56" customWidth="1"/>
    <col min="774" max="774" width="15" style="56" customWidth="1"/>
    <col min="775" max="775" width="24.28515625" style="56" customWidth="1"/>
    <col min="776" max="1024" width="11.42578125" style="56"/>
    <col min="1025" max="1025" width="60" style="56" customWidth="1"/>
    <col min="1026" max="1026" width="26.140625" style="56" customWidth="1"/>
    <col min="1027" max="1027" width="16.28515625" style="56" customWidth="1"/>
    <col min="1028" max="1028" width="11.42578125" style="56"/>
    <col min="1029" max="1029" width="19.140625" style="56" customWidth="1"/>
    <col min="1030" max="1030" width="15" style="56" customWidth="1"/>
    <col min="1031" max="1031" width="24.28515625" style="56" customWidth="1"/>
    <col min="1032" max="1280" width="11.42578125" style="56"/>
    <col min="1281" max="1281" width="60" style="56" customWidth="1"/>
    <col min="1282" max="1282" width="26.140625" style="56" customWidth="1"/>
    <col min="1283" max="1283" width="16.28515625" style="56" customWidth="1"/>
    <col min="1284" max="1284" width="11.42578125" style="56"/>
    <col min="1285" max="1285" width="19.140625" style="56" customWidth="1"/>
    <col min="1286" max="1286" width="15" style="56" customWidth="1"/>
    <col min="1287" max="1287" width="24.28515625" style="56" customWidth="1"/>
    <col min="1288" max="1536" width="11.42578125" style="56"/>
    <col min="1537" max="1537" width="60" style="56" customWidth="1"/>
    <col min="1538" max="1538" width="26.140625" style="56" customWidth="1"/>
    <col min="1539" max="1539" width="16.28515625" style="56" customWidth="1"/>
    <col min="1540" max="1540" width="11.42578125" style="56"/>
    <col min="1541" max="1541" width="19.140625" style="56" customWidth="1"/>
    <col min="1542" max="1542" width="15" style="56" customWidth="1"/>
    <col min="1543" max="1543" width="24.28515625" style="56" customWidth="1"/>
    <col min="1544" max="1792" width="11.42578125" style="56"/>
    <col min="1793" max="1793" width="60" style="56" customWidth="1"/>
    <col min="1794" max="1794" width="26.140625" style="56" customWidth="1"/>
    <col min="1795" max="1795" width="16.28515625" style="56" customWidth="1"/>
    <col min="1796" max="1796" width="11.42578125" style="56"/>
    <col min="1797" max="1797" width="19.140625" style="56" customWidth="1"/>
    <col min="1798" max="1798" width="15" style="56" customWidth="1"/>
    <col min="1799" max="1799" width="24.28515625" style="56" customWidth="1"/>
    <col min="1800" max="2048" width="11.42578125" style="56"/>
    <col min="2049" max="2049" width="60" style="56" customWidth="1"/>
    <col min="2050" max="2050" width="26.140625" style="56" customWidth="1"/>
    <col min="2051" max="2051" width="16.28515625" style="56" customWidth="1"/>
    <col min="2052" max="2052" width="11.42578125" style="56"/>
    <col min="2053" max="2053" width="19.140625" style="56" customWidth="1"/>
    <col min="2054" max="2054" width="15" style="56" customWidth="1"/>
    <col min="2055" max="2055" width="24.28515625" style="56" customWidth="1"/>
    <col min="2056" max="2304" width="11.42578125" style="56"/>
    <col min="2305" max="2305" width="60" style="56" customWidth="1"/>
    <col min="2306" max="2306" width="26.140625" style="56" customWidth="1"/>
    <col min="2307" max="2307" width="16.28515625" style="56" customWidth="1"/>
    <col min="2308" max="2308" width="11.42578125" style="56"/>
    <col min="2309" max="2309" width="19.140625" style="56" customWidth="1"/>
    <col min="2310" max="2310" width="15" style="56" customWidth="1"/>
    <col min="2311" max="2311" width="24.28515625" style="56" customWidth="1"/>
    <col min="2312" max="2560" width="11.42578125" style="56"/>
    <col min="2561" max="2561" width="60" style="56" customWidth="1"/>
    <col min="2562" max="2562" width="26.140625" style="56" customWidth="1"/>
    <col min="2563" max="2563" width="16.28515625" style="56" customWidth="1"/>
    <col min="2564" max="2564" width="11.42578125" style="56"/>
    <col min="2565" max="2565" width="19.140625" style="56" customWidth="1"/>
    <col min="2566" max="2566" width="15" style="56" customWidth="1"/>
    <col min="2567" max="2567" width="24.28515625" style="56" customWidth="1"/>
    <col min="2568" max="2816" width="11.42578125" style="56"/>
    <col min="2817" max="2817" width="60" style="56" customWidth="1"/>
    <col min="2818" max="2818" width="26.140625" style="56" customWidth="1"/>
    <col min="2819" max="2819" width="16.28515625" style="56" customWidth="1"/>
    <col min="2820" max="2820" width="11.42578125" style="56"/>
    <col min="2821" max="2821" width="19.140625" style="56" customWidth="1"/>
    <col min="2822" max="2822" width="15" style="56" customWidth="1"/>
    <col min="2823" max="2823" width="24.28515625" style="56" customWidth="1"/>
    <col min="2824" max="3072" width="11.42578125" style="56"/>
    <col min="3073" max="3073" width="60" style="56" customWidth="1"/>
    <col min="3074" max="3074" width="26.140625" style="56" customWidth="1"/>
    <col min="3075" max="3075" width="16.28515625" style="56" customWidth="1"/>
    <col min="3076" max="3076" width="11.42578125" style="56"/>
    <col min="3077" max="3077" width="19.140625" style="56" customWidth="1"/>
    <col min="3078" max="3078" width="15" style="56" customWidth="1"/>
    <col min="3079" max="3079" width="24.28515625" style="56" customWidth="1"/>
    <col min="3080" max="3328" width="11.42578125" style="56"/>
    <col min="3329" max="3329" width="60" style="56" customWidth="1"/>
    <col min="3330" max="3330" width="26.140625" style="56" customWidth="1"/>
    <col min="3331" max="3331" width="16.28515625" style="56" customWidth="1"/>
    <col min="3332" max="3332" width="11.42578125" style="56"/>
    <col min="3333" max="3333" width="19.140625" style="56" customWidth="1"/>
    <col min="3334" max="3334" width="15" style="56" customWidth="1"/>
    <col min="3335" max="3335" width="24.28515625" style="56" customWidth="1"/>
    <col min="3336" max="3584" width="11.42578125" style="56"/>
    <col min="3585" max="3585" width="60" style="56" customWidth="1"/>
    <col min="3586" max="3586" width="26.140625" style="56" customWidth="1"/>
    <col min="3587" max="3587" width="16.28515625" style="56" customWidth="1"/>
    <col min="3588" max="3588" width="11.42578125" style="56"/>
    <col min="3589" max="3589" width="19.140625" style="56" customWidth="1"/>
    <col min="3590" max="3590" width="15" style="56" customWidth="1"/>
    <col min="3591" max="3591" width="24.28515625" style="56" customWidth="1"/>
    <col min="3592" max="3840" width="11.42578125" style="56"/>
    <col min="3841" max="3841" width="60" style="56" customWidth="1"/>
    <col min="3842" max="3842" width="26.140625" style="56" customWidth="1"/>
    <col min="3843" max="3843" width="16.28515625" style="56" customWidth="1"/>
    <col min="3844" max="3844" width="11.42578125" style="56"/>
    <col min="3845" max="3845" width="19.140625" style="56" customWidth="1"/>
    <col min="3846" max="3846" width="15" style="56" customWidth="1"/>
    <col min="3847" max="3847" width="24.28515625" style="56" customWidth="1"/>
    <col min="3848" max="4096" width="11.42578125" style="56"/>
    <col min="4097" max="4097" width="60" style="56" customWidth="1"/>
    <col min="4098" max="4098" width="26.140625" style="56" customWidth="1"/>
    <col min="4099" max="4099" width="16.28515625" style="56" customWidth="1"/>
    <col min="4100" max="4100" width="11.42578125" style="56"/>
    <col min="4101" max="4101" width="19.140625" style="56" customWidth="1"/>
    <col min="4102" max="4102" width="15" style="56" customWidth="1"/>
    <col min="4103" max="4103" width="24.28515625" style="56" customWidth="1"/>
    <col min="4104" max="4352" width="11.42578125" style="56"/>
    <col min="4353" max="4353" width="60" style="56" customWidth="1"/>
    <col min="4354" max="4354" width="26.140625" style="56" customWidth="1"/>
    <col min="4355" max="4355" width="16.28515625" style="56" customWidth="1"/>
    <col min="4356" max="4356" width="11.42578125" style="56"/>
    <col min="4357" max="4357" width="19.140625" style="56" customWidth="1"/>
    <col min="4358" max="4358" width="15" style="56" customWidth="1"/>
    <col min="4359" max="4359" width="24.28515625" style="56" customWidth="1"/>
    <col min="4360" max="4608" width="11.42578125" style="56"/>
    <col min="4609" max="4609" width="60" style="56" customWidth="1"/>
    <col min="4610" max="4610" width="26.140625" style="56" customWidth="1"/>
    <col min="4611" max="4611" width="16.28515625" style="56" customWidth="1"/>
    <col min="4612" max="4612" width="11.42578125" style="56"/>
    <col min="4613" max="4613" width="19.140625" style="56" customWidth="1"/>
    <col min="4614" max="4614" width="15" style="56" customWidth="1"/>
    <col min="4615" max="4615" width="24.28515625" style="56" customWidth="1"/>
    <col min="4616" max="4864" width="11.42578125" style="56"/>
    <col min="4865" max="4865" width="60" style="56" customWidth="1"/>
    <col min="4866" max="4866" width="26.140625" style="56" customWidth="1"/>
    <col min="4867" max="4867" width="16.28515625" style="56" customWidth="1"/>
    <col min="4868" max="4868" width="11.42578125" style="56"/>
    <col min="4869" max="4869" width="19.140625" style="56" customWidth="1"/>
    <col min="4870" max="4870" width="15" style="56" customWidth="1"/>
    <col min="4871" max="4871" width="24.28515625" style="56" customWidth="1"/>
    <col min="4872" max="5120" width="11.42578125" style="56"/>
    <col min="5121" max="5121" width="60" style="56" customWidth="1"/>
    <col min="5122" max="5122" width="26.140625" style="56" customWidth="1"/>
    <col min="5123" max="5123" width="16.28515625" style="56" customWidth="1"/>
    <col min="5124" max="5124" width="11.42578125" style="56"/>
    <col min="5125" max="5125" width="19.140625" style="56" customWidth="1"/>
    <col min="5126" max="5126" width="15" style="56" customWidth="1"/>
    <col min="5127" max="5127" width="24.28515625" style="56" customWidth="1"/>
    <col min="5128" max="5376" width="11.42578125" style="56"/>
    <col min="5377" max="5377" width="60" style="56" customWidth="1"/>
    <col min="5378" max="5378" width="26.140625" style="56" customWidth="1"/>
    <col min="5379" max="5379" width="16.28515625" style="56" customWidth="1"/>
    <col min="5380" max="5380" width="11.42578125" style="56"/>
    <col min="5381" max="5381" width="19.140625" style="56" customWidth="1"/>
    <col min="5382" max="5382" width="15" style="56" customWidth="1"/>
    <col min="5383" max="5383" width="24.28515625" style="56" customWidth="1"/>
    <col min="5384" max="5632" width="11.42578125" style="56"/>
    <col min="5633" max="5633" width="60" style="56" customWidth="1"/>
    <col min="5634" max="5634" width="26.140625" style="56" customWidth="1"/>
    <col min="5635" max="5635" width="16.28515625" style="56" customWidth="1"/>
    <col min="5636" max="5636" width="11.42578125" style="56"/>
    <col min="5637" max="5637" width="19.140625" style="56" customWidth="1"/>
    <col min="5638" max="5638" width="15" style="56" customWidth="1"/>
    <col min="5639" max="5639" width="24.28515625" style="56" customWidth="1"/>
    <col min="5640" max="5888" width="11.42578125" style="56"/>
    <col min="5889" max="5889" width="60" style="56" customWidth="1"/>
    <col min="5890" max="5890" width="26.140625" style="56" customWidth="1"/>
    <col min="5891" max="5891" width="16.28515625" style="56" customWidth="1"/>
    <col min="5892" max="5892" width="11.42578125" style="56"/>
    <col min="5893" max="5893" width="19.140625" style="56" customWidth="1"/>
    <col min="5894" max="5894" width="15" style="56" customWidth="1"/>
    <col min="5895" max="5895" width="24.28515625" style="56" customWidth="1"/>
    <col min="5896" max="6144" width="11.42578125" style="56"/>
    <col min="6145" max="6145" width="60" style="56" customWidth="1"/>
    <col min="6146" max="6146" width="26.140625" style="56" customWidth="1"/>
    <col min="6147" max="6147" width="16.28515625" style="56" customWidth="1"/>
    <col min="6148" max="6148" width="11.42578125" style="56"/>
    <col min="6149" max="6149" width="19.140625" style="56" customWidth="1"/>
    <col min="6150" max="6150" width="15" style="56" customWidth="1"/>
    <col min="6151" max="6151" width="24.28515625" style="56" customWidth="1"/>
    <col min="6152" max="6400" width="11.42578125" style="56"/>
    <col min="6401" max="6401" width="60" style="56" customWidth="1"/>
    <col min="6402" max="6402" width="26.140625" style="56" customWidth="1"/>
    <col min="6403" max="6403" width="16.28515625" style="56" customWidth="1"/>
    <col min="6404" max="6404" width="11.42578125" style="56"/>
    <col min="6405" max="6405" width="19.140625" style="56" customWidth="1"/>
    <col min="6406" max="6406" width="15" style="56" customWidth="1"/>
    <col min="6407" max="6407" width="24.28515625" style="56" customWidth="1"/>
    <col min="6408" max="6656" width="11.42578125" style="56"/>
    <col min="6657" max="6657" width="60" style="56" customWidth="1"/>
    <col min="6658" max="6658" width="26.140625" style="56" customWidth="1"/>
    <col min="6659" max="6659" width="16.28515625" style="56" customWidth="1"/>
    <col min="6660" max="6660" width="11.42578125" style="56"/>
    <col min="6661" max="6661" width="19.140625" style="56" customWidth="1"/>
    <col min="6662" max="6662" width="15" style="56" customWidth="1"/>
    <col min="6663" max="6663" width="24.28515625" style="56" customWidth="1"/>
    <col min="6664" max="6912" width="11.42578125" style="56"/>
    <col min="6913" max="6913" width="60" style="56" customWidth="1"/>
    <col min="6914" max="6914" width="26.140625" style="56" customWidth="1"/>
    <col min="6915" max="6915" width="16.28515625" style="56" customWidth="1"/>
    <col min="6916" max="6916" width="11.42578125" style="56"/>
    <col min="6917" max="6917" width="19.140625" style="56" customWidth="1"/>
    <col min="6918" max="6918" width="15" style="56" customWidth="1"/>
    <col min="6919" max="6919" width="24.28515625" style="56" customWidth="1"/>
    <col min="6920" max="7168" width="11.42578125" style="56"/>
    <col min="7169" max="7169" width="60" style="56" customWidth="1"/>
    <col min="7170" max="7170" width="26.140625" style="56" customWidth="1"/>
    <col min="7171" max="7171" width="16.28515625" style="56" customWidth="1"/>
    <col min="7172" max="7172" width="11.42578125" style="56"/>
    <col min="7173" max="7173" width="19.140625" style="56" customWidth="1"/>
    <col min="7174" max="7174" width="15" style="56" customWidth="1"/>
    <col min="7175" max="7175" width="24.28515625" style="56" customWidth="1"/>
    <col min="7176" max="7424" width="11.42578125" style="56"/>
    <col min="7425" max="7425" width="60" style="56" customWidth="1"/>
    <col min="7426" max="7426" width="26.140625" style="56" customWidth="1"/>
    <col min="7427" max="7427" width="16.28515625" style="56" customWidth="1"/>
    <col min="7428" max="7428" width="11.42578125" style="56"/>
    <col min="7429" max="7429" width="19.140625" style="56" customWidth="1"/>
    <col min="7430" max="7430" width="15" style="56" customWidth="1"/>
    <col min="7431" max="7431" width="24.28515625" style="56" customWidth="1"/>
    <col min="7432" max="7680" width="11.42578125" style="56"/>
    <col min="7681" max="7681" width="60" style="56" customWidth="1"/>
    <col min="7682" max="7682" width="26.140625" style="56" customWidth="1"/>
    <col min="7683" max="7683" width="16.28515625" style="56" customWidth="1"/>
    <col min="7684" max="7684" width="11.42578125" style="56"/>
    <col min="7685" max="7685" width="19.140625" style="56" customWidth="1"/>
    <col min="7686" max="7686" width="15" style="56" customWidth="1"/>
    <col min="7687" max="7687" width="24.28515625" style="56" customWidth="1"/>
    <col min="7688" max="7936" width="11.42578125" style="56"/>
    <col min="7937" max="7937" width="60" style="56" customWidth="1"/>
    <col min="7938" max="7938" width="26.140625" style="56" customWidth="1"/>
    <col min="7939" max="7939" width="16.28515625" style="56" customWidth="1"/>
    <col min="7940" max="7940" width="11.42578125" style="56"/>
    <col min="7941" max="7941" width="19.140625" style="56" customWidth="1"/>
    <col min="7942" max="7942" width="15" style="56" customWidth="1"/>
    <col min="7943" max="7943" width="24.28515625" style="56" customWidth="1"/>
    <col min="7944" max="8192" width="11.42578125" style="56"/>
    <col min="8193" max="8193" width="60" style="56" customWidth="1"/>
    <col min="8194" max="8194" width="26.140625" style="56" customWidth="1"/>
    <col min="8195" max="8195" width="16.28515625" style="56" customWidth="1"/>
    <col min="8196" max="8196" width="11.42578125" style="56"/>
    <col min="8197" max="8197" width="19.140625" style="56" customWidth="1"/>
    <col min="8198" max="8198" width="15" style="56" customWidth="1"/>
    <col min="8199" max="8199" width="24.28515625" style="56" customWidth="1"/>
    <col min="8200" max="8448" width="11.42578125" style="56"/>
    <col min="8449" max="8449" width="60" style="56" customWidth="1"/>
    <col min="8450" max="8450" width="26.140625" style="56" customWidth="1"/>
    <col min="8451" max="8451" width="16.28515625" style="56" customWidth="1"/>
    <col min="8452" max="8452" width="11.42578125" style="56"/>
    <col min="8453" max="8453" width="19.140625" style="56" customWidth="1"/>
    <col min="8454" max="8454" width="15" style="56" customWidth="1"/>
    <col min="8455" max="8455" width="24.28515625" style="56" customWidth="1"/>
    <col min="8456" max="8704" width="11.42578125" style="56"/>
    <col min="8705" max="8705" width="60" style="56" customWidth="1"/>
    <col min="8706" max="8706" width="26.140625" style="56" customWidth="1"/>
    <col min="8707" max="8707" width="16.28515625" style="56" customWidth="1"/>
    <col min="8708" max="8708" width="11.42578125" style="56"/>
    <col min="8709" max="8709" width="19.140625" style="56" customWidth="1"/>
    <col min="8710" max="8710" width="15" style="56" customWidth="1"/>
    <col min="8711" max="8711" width="24.28515625" style="56" customWidth="1"/>
    <col min="8712" max="8960" width="11.42578125" style="56"/>
    <col min="8961" max="8961" width="60" style="56" customWidth="1"/>
    <col min="8962" max="8962" width="26.140625" style="56" customWidth="1"/>
    <col min="8963" max="8963" width="16.28515625" style="56" customWidth="1"/>
    <col min="8964" max="8964" width="11.42578125" style="56"/>
    <col min="8965" max="8965" width="19.140625" style="56" customWidth="1"/>
    <col min="8966" max="8966" width="15" style="56" customWidth="1"/>
    <col min="8967" max="8967" width="24.28515625" style="56" customWidth="1"/>
    <col min="8968" max="9216" width="11.42578125" style="56"/>
    <col min="9217" max="9217" width="60" style="56" customWidth="1"/>
    <col min="9218" max="9218" width="26.140625" style="56" customWidth="1"/>
    <col min="9219" max="9219" width="16.28515625" style="56" customWidth="1"/>
    <col min="9220" max="9220" width="11.42578125" style="56"/>
    <col min="9221" max="9221" width="19.140625" style="56" customWidth="1"/>
    <col min="9222" max="9222" width="15" style="56" customWidth="1"/>
    <col min="9223" max="9223" width="24.28515625" style="56" customWidth="1"/>
    <col min="9224" max="9472" width="11.42578125" style="56"/>
    <col min="9473" max="9473" width="60" style="56" customWidth="1"/>
    <col min="9474" max="9474" width="26.140625" style="56" customWidth="1"/>
    <col min="9475" max="9475" width="16.28515625" style="56" customWidth="1"/>
    <col min="9476" max="9476" width="11.42578125" style="56"/>
    <col min="9477" max="9477" width="19.140625" style="56" customWidth="1"/>
    <col min="9478" max="9478" width="15" style="56" customWidth="1"/>
    <col min="9479" max="9479" width="24.28515625" style="56" customWidth="1"/>
    <col min="9480" max="9728" width="11.42578125" style="56"/>
    <col min="9729" max="9729" width="60" style="56" customWidth="1"/>
    <col min="9730" max="9730" width="26.140625" style="56" customWidth="1"/>
    <col min="9731" max="9731" width="16.28515625" style="56" customWidth="1"/>
    <col min="9732" max="9732" width="11.42578125" style="56"/>
    <col min="9733" max="9733" width="19.140625" style="56" customWidth="1"/>
    <col min="9734" max="9734" width="15" style="56" customWidth="1"/>
    <col min="9735" max="9735" width="24.28515625" style="56" customWidth="1"/>
    <col min="9736" max="9984" width="11.42578125" style="56"/>
    <col min="9985" max="9985" width="60" style="56" customWidth="1"/>
    <col min="9986" max="9986" width="26.140625" style="56" customWidth="1"/>
    <col min="9987" max="9987" width="16.28515625" style="56" customWidth="1"/>
    <col min="9988" max="9988" width="11.42578125" style="56"/>
    <col min="9989" max="9989" width="19.140625" style="56" customWidth="1"/>
    <col min="9990" max="9990" width="15" style="56" customWidth="1"/>
    <col min="9991" max="9991" width="24.28515625" style="56" customWidth="1"/>
    <col min="9992" max="10240" width="11.42578125" style="56"/>
    <col min="10241" max="10241" width="60" style="56" customWidth="1"/>
    <col min="10242" max="10242" width="26.140625" style="56" customWidth="1"/>
    <col min="10243" max="10243" width="16.28515625" style="56" customWidth="1"/>
    <col min="10244" max="10244" width="11.42578125" style="56"/>
    <col min="10245" max="10245" width="19.140625" style="56" customWidth="1"/>
    <col min="10246" max="10246" width="15" style="56" customWidth="1"/>
    <col min="10247" max="10247" width="24.28515625" style="56" customWidth="1"/>
    <col min="10248" max="10496" width="11.42578125" style="56"/>
    <col min="10497" max="10497" width="60" style="56" customWidth="1"/>
    <col min="10498" max="10498" width="26.140625" style="56" customWidth="1"/>
    <col min="10499" max="10499" width="16.28515625" style="56" customWidth="1"/>
    <col min="10500" max="10500" width="11.42578125" style="56"/>
    <col min="10501" max="10501" width="19.140625" style="56" customWidth="1"/>
    <col min="10502" max="10502" width="15" style="56" customWidth="1"/>
    <col min="10503" max="10503" width="24.28515625" style="56" customWidth="1"/>
    <col min="10504" max="10752" width="11.42578125" style="56"/>
    <col min="10753" max="10753" width="60" style="56" customWidth="1"/>
    <col min="10754" max="10754" width="26.140625" style="56" customWidth="1"/>
    <col min="10755" max="10755" width="16.28515625" style="56" customWidth="1"/>
    <col min="10756" max="10756" width="11.42578125" style="56"/>
    <col min="10757" max="10757" width="19.140625" style="56" customWidth="1"/>
    <col min="10758" max="10758" width="15" style="56" customWidth="1"/>
    <col min="10759" max="10759" width="24.28515625" style="56" customWidth="1"/>
    <col min="10760" max="11008" width="11.42578125" style="56"/>
    <col min="11009" max="11009" width="60" style="56" customWidth="1"/>
    <col min="11010" max="11010" width="26.140625" style="56" customWidth="1"/>
    <col min="11011" max="11011" width="16.28515625" style="56" customWidth="1"/>
    <col min="11012" max="11012" width="11.42578125" style="56"/>
    <col min="11013" max="11013" width="19.140625" style="56" customWidth="1"/>
    <col min="11014" max="11014" width="15" style="56" customWidth="1"/>
    <col min="11015" max="11015" width="24.28515625" style="56" customWidth="1"/>
    <col min="11016" max="11264" width="11.42578125" style="56"/>
    <col min="11265" max="11265" width="60" style="56" customWidth="1"/>
    <col min="11266" max="11266" width="26.140625" style="56" customWidth="1"/>
    <col min="11267" max="11267" width="16.28515625" style="56" customWidth="1"/>
    <col min="11268" max="11268" width="11.42578125" style="56"/>
    <col min="11269" max="11269" width="19.140625" style="56" customWidth="1"/>
    <col min="11270" max="11270" width="15" style="56" customWidth="1"/>
    <col min="11271" max="11271" width="24.28515625" style="56" customWidth="1"/>
    <col min="11272" max="11520" width="11.42578125" style="56"/>
    <col min="11521" max="11521" width="60" style="56" customWidth="1"/>
    <col min="11522" max="11522" width="26.140625" style="56" customWidth="1"/>
    <col min="11523" max="11523" width="16.28515625" style="56" customWidth="1"/>
    <col min="11524" max="11524" width="11.42578125" style="56"/>
    <col min="11525" max="11525" width="19.140625" style="56" customWidth="1"/>
    <col min="11526" max="11526" width="15" style="56" customWidth="1"/>
    <col min="11527" max="11527" width="24.28515625" style="56" customWidth="1"/>
    <col min="11528" max="11776" width="11.42578125" style="56"/>
    <col min="11777" max="11777" width="60" style="56" customWidth="1"/>
    <col min="11778" max="11778" width="26.140625" style="56" customWidth="1"/>
    <col min="11779" max="11779" width="16.28515625" style="56" customWidth="1"/>
    <col min="11780" max="11780" width="11.42578125" style="56"/>
    <col min="11781" max="11781" width="19.140625" style="56" customWidth="1"/>
    <col min="11782" max="11782" width="15" style="56" customWidth="1"/>
    <col min="11783" max="11783" width="24.28515625" style="56" customWidth="1"/>
    <col min="11784" max="12032" width="11.42578125" style="56"/>
    <col min="12033" max="12033" width="60" style="56" customWidth="1"/>
    <col min="12034" max="12034" width="26.140625" style="56" customWidth="1"/>
    <col min="12035" max="12035" width="16.28515625" style="56" customWidth="1"/>
    <col min="12036" max="12036" width="11.42578125" style="56"/>
    <col min="12037" max="12037" width="19.140625" style="56" customWidth="1"/>
    <col min="12038" max="12038" width="15" style="56" customWidth="1"/>
    <col min="12039" max="12039" width="24.28515625" style="56" customWidth="1"/>
    <col min="12040" max="12288" width="11.42578125" style="56"/>
    <col min="12289" max="12289" width="60" style="56" customWidth="1"/>
    <col min="12290" max="12290" width="26.140625" style="56" customWidth="1"/>
    <col min="12291" max="12291" width="16.28515625" style="56" customWidth="1"/>
    <col min="12292" max="12292" width="11.42578125" style="56"/>
    <col min="12293" max="12293" width="19.140625" style="56" customWidth="1"/>
    <col min="12294" max="12294" width="15" style="56" customWidth="1"/>
    <col min="12295" max="12295" width="24.28515625" style="56" customWidth="1"/>
    <col min="12296" max="12544" width="11.42578125" style="56"/>
    <col min="12545" max="12545" width="60" style="56" customWidth="1"/>
    <col min="12546" max="12546" width="26.140625" style="56" customWidth="1"/>
    <col min="12547" max="12547" width="16.28515625" style="56" customWidth="1"/>
    <col min="12548" max="12548" width="11.42578125" style="56"/>
    <col min="12549" max="12549" width="19.140625" style="56" customWidth="1"/>
    <col min="12550" max="12550" width="15" style="56" customWidth="1"/>
    <col min="12551" max="12551" width="24.28515625" style="56" customWidth="1"/>
    <col min="12552" max="12800" width="11.42578125" style="56"/>
    <col min="12801" max="12801" width="60" style="56" customWidth="1"/>
    <col min="12802" max="12802" width="26.140625" style="56" customWidth="1"/>
    <col min="12803" max="12803" width="16.28515625" style="56" customWidth="1"/>
    <col min="12804" max="12804" width="11.42578125" style="56"/>
    <col min="12805" max="12805" width="19.140625" style="56" customWidth="1"/>
    <col min="12806" max="12806" width="15" style="56" customWidth="1"/>
    <col min="12807" max="12807" width="24.28515625" style="56" customWidth="1"/>
    <col min="12808" max="13056" width="11.42578125" style="56"/>
    <col min="13057" max="13057" width="60" style="56" customWidth="1"/>
    <col min="13058" max="13058" width="26.140625" style="56" customWidth="1"/>
    <col min="13059" max="13059" width="16.28515625" style="56" customWidth="1"/>
    <col min="13060" max="13060" width="11.42578125" style="56"/>
    <col min="13061" max="13061" width="19.140625" style="56" customWidth="1"/>
    <col min="13062" max="13062" width="15" style="56" customWidth="1"/>
    <col min="13063" max="13063" width="24.28515625" style="56" customWidth="1"/>
    <col min="13064" max="13312" width="11.42578125" style="56"/>
    <col min="13313" max="13313" width="60" style="56" customWidth="1"/>
    <col min="13314" max="13314" width="26.140625" style="56" customWidth="1"/>
    <col min="13315" max="13315" width="16.28515625" style="56" customWidth="1"/>
    <col min="13316" max="13316" width="11.42578125" style="56"/>
    <col min="13317" max="13317" width="19.140625" style="56" customWidth="1"/>
    <col min="13318" max="13318" width="15" style="56" customWidth="1"/>
    <col min="13319" max="13319" width="24.28515625" style="56" customWidth="1"/>
    <col min="13320" max="13568" width="11.42578125" style="56"/>
    <col min="13569" max="13569" width="60" style="56" customWidth="1"/>
    <col min="13570" max="13570" width="26.140625" style="56" customWidth="1"/>
    <col min="13571" max="13571" width="16.28515625" style="56" customWidth="1"/>
    <col min="13572" max="13572" width="11.42578125" style="56"/>
    <col min="13573" max="13573" width="19.140625" style="56" customWidth="1"/>
    <col min="13574" max="13574" width="15" style="56" customWidth="1"/>
    <col min="13575" max="13575" width="24.28515625" style="56" customWidth="1"/>
    <col min="13576" max="13824" width="11.42578125" style="56"/>
    <col min="13825" max="13825" width="60" style="56" customWidth="1"/>
    <col min="13826" max="13826" width="26.140625" style="56" customWidth="1"/>
    <col min="13827" max="13827" width="16.28515625" style="56" customWidth="1"/>
    <col min="13828" max="13828" width="11.42578125" style="56"/>
    <col min="13829" max="13829" width="19.140625" style="56" customWidth="1"/>
    <col min="13830" max="13830" width="15" style="56" customWidth="1"/>
    <col min="13831" max="13831" width="24.28515625" style="56" customWidth="1"/>
    <col min="13832" max="14080" width="11.42578125" style="56"/>
    <col min="14081" max="14081" width="60" style="56" customWidth="1"/>
    <col min="14082" max="14082" width="26.140625" style="56" customWidth="1"/>
    <col min="14083" max="14083" width="16.28515625" style="56" customWidth="1"/>
    <col min="14084" max="14084" width="11.42578125" style="56"/>
    <col min="14085" max="14085" width="19.140625" style="56" customWidth="1"/>
    <col min="14086" max="14086" width="15" style="56" customWidth="1"/>
    <col min="14087" max="14087" width="24.28515625" style="56" customWidth="1"/>
    <col min="14088" max="14336" width="11.42578125" style="56"/>
    <col min="14337" max="14337" width="60" style="56" customWidth="1"/>
    <col min="14338" max="14338" width="26.140625" style="56" customWidth="1"/>
    <col min="14339" max="14339" width="16.28515625" style="56" customWidth="1"/>
    <col min="14340" max="14340" width="11.42578125" style="56"/>
    <col min="14341" max="14341" width="19.140625" style="56" customWidth="1"/>
    <col min="14342" max="14342" width="15" style="56" customWidth="1"/>
    <col min="14343" max="14343" width="24.28515625" style="56" customWidth="1"/>
    <col min="14344" max="14592" width="11.42578125" style="56"/>
    <col min="14593" max="14593" width="60" style="56" customWidth="1"/>
    <col min="14594" max="14594" width="26.140625" style="56" customWidth="1"/>
    <col min="14595" max="14595" width="16.28515625" style="56" customWidth="1"/>
    <col min="14596" max="14596" width="11.42578125" style="56"/>
    <col min="14597" max="14597" width="19.140625" style="56" customWidth="1"/>
    <col min="14598" max="14598" width="15" style="56" customWidth="1"/>
    <col min="14599" max="14599" width="24.28515625" style="56" customWidth="1"/>
    <col min="14600" max="14848" width="11.42578125" style="56"/>
    <col min="14849" max="14849" width="60" style="56" customWidth="1"/>
    <col min="14850" max="14850" width="26.140625" style="56" customWidth="1"/>
    <col min="14851" max="14851" width="16.28515625" style="56" customWidth="1"/>
    <col min="14852" max="14852" width="11.42578125" style="56"/>
    <col min="14853" max="14853" width="19.140625" style="56" customWidth="1"/>
    <col min="14854" max="14854" width="15" style="56" customWidth="1"/>
    <col min="14855" max="14855" width="24.28515625" style="56" customWidth="1"/>
    <col min="14856" max="15104" width="11.42578125" style="56"/>
    <col min="15105" max="15105" width="60" style="56" customWidth="1"/>
    <col min="15106" max="15106" width="26.140625" style="56" customWidth="1"/>
    <col min="15107" max="15107" width="16.28515625" style="56" customWidth="1"/>
    <col min="15108" max="15108" width="11.42578125" style="56"/>
    <col min="15109" max="15109" width="19.140625" style="56" customWidth="1"/>
    <col min="15110" max="15110" width="15" style="56" customWidth="1"/>
    <col min="15111" max="15111" width="24.28515625" style="56" customWidth="1"/>
    <col min="15112" max="15360" width="11.42578125" style="56"/>
    <col min="15361" max="15361" width="60" style="56" customWidth="1"/>
    <col min="15362" max="15362" width="26.140625" style="56" customWidth="1"/>
    <col min="15363" max="15363" width="16.28515625" style="56" customWidth="1"/>
    <col min="15364" max="15364" width="11.42578125" style="56"/>
    <col min="15365" max="15365" width="19.140625" style="56" customWidth="1"/>
    <col min="15366" max="15366" width="15" style="56" customWidth="1"/>
    <col min="15367" max="15367" width="24.28515625" style="56" customWidth="1"/>
    <col min="15368" max="15616" width="11.42578125" style="56"/>
    <col min="15617" max="15617" width="60" style="56" customWidth="1"/>
    <col min="15618" max="15618" width="26.140625" style="56" customWidth="1"/>
    <col min="15619" max="15619" width="16.28515625" style="56" customWidth="1"/>
    <col min="15620" max="15620" width="11.42578125" style="56"/>
    <col min="15621" max="15621" width="19.140625" style="56" customWidth="1"/>
    <col min="15622" max="15622" width="15" style="56" customWidth="1"/>
    <col min="15623" max="15623" width="24.28515625" style="56" customWidth="1"/>
    <col min="15624" max="15872" width="11.42578125" style="56"/>
    <col min="15873" max="15873" width="60" style="56" customWidth="1"/>
    <col min="15874" max="15874" width="26.140625" style="56" customWidth="1"/>
    <col min="15875" max="15875" width="16.28515625" style="56" customWidth="1"/>
    <col min="15876" max="15876" width="11.42578125" style="56"/>
    <col min="15877" max="15877" width="19.140625" style="56" customWidth="1"/>
    <col min="15878" max="15878" width="15" style="56" customWidth="1"/>
    <col min="15879" max="15879" width="24.28515625" style="56" customWidth="1"/>
    <col min="15880" max="16128" width="11.42578125" style="56"/>
    <col min="16129" max="16129" width="60" style="56" customWidth="1"/>
    <col min="16130" max="16130" width="26.140625" style="56" customWidth="1"/>
    <col min="16131" max="16131" width="16.28515625" style="56" customWidth="1"/>
    <col min="16132" max="16132" width="11.42578125" style="56"/>
    <col min="16133" max="16133" width="19.140625" style="56" customWidth="1"/>
    <col min="16134" max="16134" width="15" style="56" customWidth="1"/>
    <col min="16135" max="16135" width="24.28515625" style="56" customWidth="1"/>
    <col min="16136" max="16384" width="11.42578125" style="56"/>
  </cols>
  <sheetData>
    <row r="1" spans="1:7" s="1" customFormat="1" ht="21" x14ac:dyDescent="0.25">
      <c r="A1" s="221" t="s">
        <v>34</v>
      </c>
      <c r="B1" s="221"/>
    </row>
    <row r="2" spans="1:7" s="1" customFormat="1" ht="15.75" thickBot="1" x14ac:dyDescent="0.3">
      <c r="B2" s="16"/>
    </row>
    <row r="3" spans="1:7" s="1" customFormat="1" ht="30.75" thickBot="1" x14ac:dyDescent="0.3">
      <c r="A3" s="27" t="s">
        <v>35</v>
      </c>
      <c r="B3" s="28" t="str">
        <f>+IF(OR('A COMPLETER'!B10="",'A COMPLETER'!B19=""),"",IF('A COMPLETER'!B19&gt;'A COMPLETER'!B10,'A COMPLETER'!B10,'A COMPLETER'!B19))</f>
        <v/>
      </c>
      <c r="C3" s="52"/>
    </row>
    <row r="4" spans="1:7" s="1" customFormat="1" ht="15.75" thickBot="1" x14ac:dyDescent="0.3">
      <c r="A4" s="87" t="s">
        <v>36</v>
      </c>
      <c r="B4" s="30"/>
      <c r="C4" s="52"/>
    </row>
    <row r="5" spans="1:7" s="1" customFormat="1" ht="15.75" thickBot="1" x14ac:dyDescent="0.3">
      <c r="A5" s="87" t="s">
        <v>37</v>
      </c>
      <c r="B5" s="31">
        <f>IF('A COMPLETER'!B30&lt;='A COMPLETER'!B25,'A COMPLETER'!B30*66%,'A COMPLETER'!B25*66%)</f>
        <v>5.4581999999999997</v>
      </c>
      <c r="C5" s="52"/>
    </row>
    <row r="6" spans="1:7" s="1" customFormat="1" ht="15.75" thickBot="1" x14ac:dyDescent="0.3">
      <c r="A6" s="87" t="s">
        <v>38</v>
      </c>
      <c r="B6" s="30"/>
      <c r="C6" s="52"/>
    </row>
    <row r="7" spans="1:7" s="1" customFormat="1" ht="45.75" thickBot="1" x14ac:dyDescent="0.3">
      <c r="A7" s="27" t="s">
        <v>39</v>
      </c>
      <c r="B7" s="32" t="str">
        <f>+(IF(OR('A COMPLETER'!B32="",B3=""),"",IF(B3='A COMPLETER'!B19,'A COMPLETER'!B32,IF(B3='A COMPLETER'!B10,ROUND((('A COMPLETER'!B10/'A COMPLETER'!B19)*'A COMPLETER'!B32),0)))))</f>
        <v/>
      </c>
      <c r="C7" s="52"/>
    </row>
    <row r="8" spans="1:7" s="1" customFormat="1" ht="15.75" thickBot="1" x14ac:dyDescent="0.3">
      <c r="A8" s="87" t="s">
        <v>36</v>
      </c>
      <c r="B8" s="30"/>
    </row>
    <row r="9" spans="1:7" s="1" customFormat="1" ht="15.75" thickBot="1" x14ac:dyDescent="0.3">
      <c r="A9" s="87" t="s">
        <v>40</v>
      </c>
      <c r="B9" s="33">
        <f>'A COMPLETER'!B23</f>
        <v>0</v>
      </c>
      <c r="C9" s="53"/>
      <c r="D9" s="16"/>
    </row>
    <row r="10" spans="1:7" s="1" customFormat="1" ht="15.75" thickBot="1" x14ac:dyDescent="0.3">
      <c r="A10" s="34" t="s">
        <v>41</v>
      </c>
      <c r="B10" s="30"/>
    </row>
    <row r="11" spans="1:7" s="1" customFormat="1" ht="15.75" thickBot="1" x14ac:dyDescent="0.3">
      <c r="A11" s="35" t="s">
        <v>67</v>
      </c>
      <c r="B11" s="151" t="str">
        <f>IF(OR(B3="",B5="",B7=""),"",(B3*B5-B7)*B9)</f>
        <v/>
      </c>
      <c r="C11" s="54"/>
      <c r="G11" s="88"/>
    </row>
    <row r="12" spans="1:7" s="1" customFormat="1" x14ac:dyDescent="0.25">
      <c r="A12" s="34"/>
      <c r="B12" s="30"/>
      <c r="G12" s="60"/>
    </row>
    <row r="13" spans="1:7" s="1" customFormat="1" x14ac:dyDescent="0.25"/>
    <row r="14" spans="1:7" s="1" customFormat="1" x14ac:dyDescent="0.25"/>
    <row r="15" spans="1:7" s="1" customFormat="1" x14ac:dyDescent="0.25"/>
    <row r="16" spans="1:7"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sheetData>
  <sheetProtection algorithmName="SHA-512" hashValue="t+ruAOyG30m1HvBTKkcSQ+L/yI9LmvPfmuUHWqmsxdKVsegVAu4NzXZ/mTA17cttkOaVboVaoRkPSKo+s4AU2g==" saltValue="sJBuelIJGBeffLBEkZHVfw==" spinCount="100000" sheet="1" selectLockedCells="1"/>
  <mergeCells count="1">
    <mergeCell ref="A1:B1"/>
  </mergeCells>
  <dataValidations count="2">
    <dataValidation type="list" allowBlank="1" showInputMessage="1" showErrorMessage="1" sqref="WVJ983016:WVJ983017 C65513:C65514 IY65513:IY65514 SU65513:SU65514 ACQ65513:ACQ65514 AMM65513:AMM65514 AWI65513:AWI65514 BGE65513:BGE65514 BQA65513:BQA65514 BZW65513:BZW65514 CJS65513:CJS65514 CTO65513:CTO65514 DDK65513:DDK65514 DNG65513:DNG65514 DXC65513:DXC65514 EGY65513:EGY65514 EQU65513:EQU65514 FAQ65513:FAQ65514 FKM65513:FKM65514 FUI65513:FUI65514 GEE65513:GEE65514 GOA65513:GOA65514 GXW65513:GXW65514 HHS65513:HHS65514 HRO65513:HRO65514 IBK65513:IBK65514 ILG65513:ILG65514 IVC65513:IVC65514 JEY65513:JEY65514 JOU65513:JOU65514 JYQ65513:JYQ65514 KIM65513:KIM65514 KSI65513:KSI65514 LCE65513:LCE65514 LMA65513:LMA65514 LVW65513:LVW65514 MFS65513:MFS65514 MPO65513:MPO65514 MZK65513:MZK65514 NJG65513:NJG65514 NTC65513:NTC65514 OCY65513:OCY65514 OMU65513:OMU65514 OWQ65513:OWQ65514 PGM65513:PGM65514 PQI65513:PQI65514 QAE65513:QAE65514 QKA65513:QKA65514 QTW65513:QTW65514 RDS65513:RDS65514 RNO65513:RNO65514 RXK65513:RXK65514 SHG65513:SHG65514 SRC65513:SRC65514 TAY65513:TAY65514 TKU65513:TKU65514 TUQ65513:TUQ65514 UEM65513:UEM65514 UOI65513:UOI65514 UYE65513:UYE65514 VIA65513:VIA65514 VRW65513:VRW65514 WBS65513:WBS65514 WLO65513:WLO65514 WVK65513:WVK65514 C131049:C131050 IY131049:IY131050 SU131049:SU131050 ACQ131049:ACQ131050 AMM131049:AMM131050 AWI131049:AWI131050 BGE131049:BGE131050 BQA131049:BQA131050 BZW131049:BZW131050 CJS131049:CJS131050 CTO131049:CTO131050 DDK131049:DDK131050 DNG131049:DNG131050 DXC131049:DXC131050 EGY131049:EGY131050 EQU131049:EQU131050 FAQ131049:FAQ131050 FKM131049:FKM131050 FUI131049:FUI131050 GEE131049:GEE131050 GOA131049:GOA131050 GXW131049:GXW131050 HHS131049:HHS131050 HRO131049:HRO131050 IBK131049:IBK131050 ILG131049:ILG131050 IVC131049:IVC131050 JEY131049:JEY131050 JOU131049:JOU131050 JYQ131049:JYQ131050 KIM131049:KIM131050 KSI131049:KSI131050 LCE131049:LCE131050 LMA131049:LMA131050 LVW131049:LVW131050 MFS131049:MFS131050 MPO131049:MPO131050 MZK131049:MZK131050 NJG131049:NJG131050 NTC131049:NTC131050 OCY131049:OCY131050 OMU131049:OMU131050 OWQ131049:OWQ131050 PGM131049:PGM131050 PQI131049:PQI131050 QAE131049:QAE131050 QKA131049:QKA131050 QTW131049:QTW131050 RDS131049:RDS131050 RNO131049:RNO131050 RXK131049:RXK131050 SHG131049:SHG131050 SRC131049:SRC131050 TAY131049:TAY131050 TKU131049:TKU131050 TUQ131049:TUQ131050 UEM131049:UEM131050 UOI131049:UOI131050 UYE131049:UYE131050 VIA131049:VIA131050 VRW131049:VRW131050 WBS131049:WBS131050 WLO131049:WLO131050 WVK131049:WVK131050 C196585:C196586 IY196585:IY196586 SU196585:SU196586 ACQ196585:ACQ196586 AMM196585:AMM196586 AWI196585:AWI196586 BGE196585:BGE196586 BQA196585:BQA196586 BZW196585:BZW196586 CJS196585:CJS196586 CTO196585:CTO196586 DDK196585:DDK196586 DNG196585:DNG196586 DXC196585:DXC196586 EGY196585:EGY196586 EQU196585:EQU196586 FAQ196585:FAQ196586 FKM196585:FKM196586 FUI196585:FUI196586 GEE196585:GEE196586 GOA196585:GOA196586 GXW196585:GXW196586 HHS196585:HHS196586 HRO196585:HRO196586 IBK196585:IBK196586 ILG196585:ILG196586 IVC196585:IVC196586 JEY196585:JEY196586 JOU196585:JOU196586 JYQ196585:JYQ196586 KIM196585:KIM196586 KSI196585:KSI196586 LCE196585:LCE196586 LMA196585:LMA196586 LVW196585:LVW196586 MFS196585:MFS196586 MPO196585:MPO196586 MZK196585:MZK196586 NJG196585:NJG196586 NTC196585:NTC196586 OCY196585:OCY196586 OMU196585:OMU196586 OWQ196585:OWQ196586 PGM196585:PGM196586 PQI196585:PQI196586 QAE196585:QAE196586 QKA196585:QKA196586 QTW196585:QTW196586 RDS196585:RDS196586 RNO196585:RNO196586 RXK196585:RXK196586 SHG196585:SHG196586 SRC196585:SRC196586 TAY196585:TAY196586 TKU196585:TKU196586 TUQ196585:TUQ196586 UEM196585:UEM196586 UOI196585:UOI196586 UYE196585:UYE196586 VIA196585:VIA196586 VRW196585:VRW196586 WBS196585:WBS196586 WLO196585:WLO196586 WVK196585:WVK196586 C262121:C262122 IY262121:IY262122 SU262121:SU262122 ACQ262121:ACQ262122 AMM262121:AMM262122 AWI262121:AWI262122 BGE262121:BGE262122 BQA262121:BQA262122 BZW262121:BZW262122 CJS262121:CJS262122 CTO262121:CTO262122 DDK262121:DDK262122 DNG262121:DNG262122 DXC262121:DXC262122 EGY262121:EGY262122 EQU262121:EQU262122 FAQ262121:FAQ262122 FKM262121:FKM262122 FUI262121:FUI262122 GEE262121:GEE262122 GOA262121:GOA262122 GXW262121:GXW262122 HHS262121:HHS262122 HRO262121:HRO262122 IBK262121:IBK262122 ILG262121:ILG262122 IVC262121:IVC262122 JEY262121:JEY262122 JOU262121:JOU262122 JYQ262121:JYQ262122 KIM262121:KIM262122 KSI262121:KSI262122 LCE262121:LCE262122 LMA262121:LMA262122 LVW262121:LVW262122 MFS262121:MFS262122 MPO262121:MPO262122 MZK262121:MZK262122 NJG262121:NJG262122 NTC262121:NTC262122 OCY262121:OCY262122 OMU262121:OMU262122 OWQ262121:OWQ262122 PGM262121:PGM262122 PQI262121:PQI262122 QAE262121:QAE262122 QKA262121:QKA262122 QTW262121:QTW262122 RDS262121:RDS262122 RNO262121:RNO262122 RXK262121:RXK262122 SHG262121:SHG262122 SRC262121:SRC262122 TAY262121:TAY262122 TKU262121:TKU262122 TUQ262121:TUQ262122 UEM262121:UEM262122 UOI262121:UOI262122 UYE262121:UYE262122 VIA262121:VIA262122 VRW262121:VRW262122 WBS262121:WBS262122 WLO262121:WLO262122 WVK262121:WVK262122 C327657:C327658 IY327657:IY327658 SU327657:SU327658 ACQ327657:ACQ327658 AMM327657:AMM327658 AWI327657:AWI327658 BGE327657:BGE327658 BQA327657:BQA327658 BZW327657:BZW327658 CJS327657:CJS327658 CTO327657:CTO327658 DDK327657:DDK327658 DNG327657:DNG327658 DXC327657:DXC327658 EGY327657:EGY327658 EQU327657:EQU327658 FAQ327657:FAQ327658 FKM327657:FKM327658 FUI327657:FUI327658 GEE327657:GEE327658 GOA327657:GOA327658 GXW327657:GXW327658 HHS327657:HHS327658 HRO327657:HRO327658 IBK327657:IBK327658 ILG327657:ILG327658 IVC327657:IVC327658 JEY327657:JEY327658 JOU327657:JOU327658 JYQ327657:JYQ327658 KIM327657:KIM327658 KSI327657:KSI327658 LCE327657:LCE327658 LMA327657:LMA327658 LVW327657:LVW327658 MFS327657:MFS327658 MPO327657:MPO327658 MZK327657:MZK327658 NJG327657:NJG327658 NTC327657:NTC327658 OCY327657:OCY327658 OMU327657:OMU327658 OWQ327657:OWQ327658 PGM327657:PGM327658 PQI327657:PQI327658 QAE327657:QAE327658 QKA327657:QKA327658 QTW327657:QTW327658 RDS327657:RDS327658 RNO327657:RNO327658 RXK327657:RXK327658 SHG327657:SHG327658 SRC327657:SRC327658 TAY327657:TAY327658 TKU327657:TKU327658 TUQ327657:TUQ327658 UEM327657:UEM327658 UOI327657:UOI327658 UYE327657:UYE327658 VIA327657:VIA327658 VRW327657:VRW327658 WBS327657:WBS327658 WLO327657:WLO327658 WVK327657:WVK327658 C393193:C393194 IY393193:IY393194 SU393193:SU393194 ACQ393193:ACQ393194 AMM393193:AMM393194 AWI393193:AWI393194 BGE393193:BGE393194 BQA393193:BQA393194 BZW393193:BZW393194 CJS393193:CJS393194 CTO393193:CTO393194 DDK393193:DDK393194 DNG393193:DNG393194 DXC393193:DXC393194 EGY393193:EGY393194 EQU393193:EQU393194 FAQ393193:FAQ393194 FKM393193:FKM393194 FUI393193:FUI393194 GEE393193:GEE393194 GOA393193:GOA393194 GXW393193:GXW393194 HHS393193:HHS393194 HRO393193:HRO393194 IBK393193:IBK393194 ILG393193:ILG393194 IVC393193:IVC393194 JEY393193:JEY393194 JOU393193:JOU393194 JYQ393193:JYQ393194 KIM393193:KIM393194 KSI393193:KSI393194 LCE393193:LCE393194 LMA393193:LMA393194 LVW393193:LVW393194 MFS393193:MFS393194 MPO393193:MPO393194 MZK393193:MZK393194 NJG393193:NJG393194 NTC393193:NTC393194 OCY393193:OCY393194 OMU393193:OMU393194 OWQ393193:OWQ393194 PGM393193:PGM393194 PQI393193:PQI393194 QAE393193:QAE393194 QKA393193:QKA393194 QTW393193:QTW393194 RDS393193:RDS393194 RNO393193:RNO393194 RXK393193:RXK393194 SHG393193:SHG393194 SRC393193:SRC393194 TAY393193:TAY393194 TKU393193:TKU393194 TUQ393193:TUQ393194 UEM393193:UEM393194 UOI393193:UOI393194 UYE393193:UYE393194 VIA393193:VIA393194 VRW393193:VRW393194 WBS393193:WBS393194 WLO393193:WLO393194 WVK393193:WVK393194 C458729:C458730 IY458729:IY458730 SU458729:SU458730 ACQ458729:ACQ458730 AMM458729:AMM458730 AWI458729:AWI458730 BGE458729:BGE458730 BQA458729:BQA458730 BZW458729:BZW458730 CJS458729:CJS458730 CTO458729:CTO458730 DDK458729:DDK458730 DNG458729:DNG458730 DXC458729:DXC458730 EGY458729:EGY458730 EQU458729:EQU458730 FAQ458729:FAQ458730 FKM458729:FKM458730 FUI458729:FUI458730 GEE458729:GEE458730 GOA458729:GOA458730 GXW458729:GXW458730 HHS458729:HHS458730 HRO458729:HRO458730 IBK458729:IBK458730 ILG458729:ILG458730 IVC458729:IVC458730 JEY458729:JEY458730 JOU458729:JOU458730 JYQ458729:JYQ458730 KIM458729:KIM458730 KSI458729:KSI458730 LCE458729:LCE458730 LMA458729:LMA458730 LVW458729:LVW458730 MFS458729:MFS458730 MPO458729:MPO458730 MZK458729:MZK458730 NJG458729:NJG458730 NTC458729:NTC458730 OCY458729:OCY458730 OMU458729:OMU458730 OWQ458729:OWQ458730 PGM458729:PGM458730 PQI458729:PQI458730 QAE458729:QAE458730 QKA458729:QKA458730 QTW458729:QTW458730 RDS458729:RDS458730 RNO458729:RNO458730 RXK458729:RXK458730 SHG458729:SHG458730 SRC458729:SRC458730 TAY458729:TAY458730 TKU458729:TKU458730 TUQ458729:TUQ458730 UEM458729:UEM458730 UOI458729:UOI458730 UYE458729:UYE458730 VIA458729:VIA458730 VRW458729:VRW458730 WBS458729:WBS458730 WLO458729:WLO458730 WVK458729:WVK458730 C524265:C524266 IY524265:IY524266 SU524265:SU524266 ACQ524265:ACQ524266 AMM524265:AMM524266 AWI524265:AWI524266 BGE524265:BGE524266 BQA524265:BQA524266 BZW524265:BZW524266 CJS524265:CJS524266 CTO524265:CTO524266 DDK524265:DDK524266 DNG524265:DNG524266 DXC524265:DXC524266 EGY524265:EGY524266 EQU524265:EQU524266 FAQ524265:FAQ524266 FKM524265:FKM524266 FUI524265:FUI524266 GEE524265:GEE524266 GOA524265:GOA524266 GXW524265:GXW524266 HHS524265:HHS524266 HRO524265:HRO524266 IBK524265:IBK524266 ILG524265:ILG524266 IVC524265:IVC524266 JEY524265:JEY524266 JOU524265:JOU524266 JYQ524265:JYQ524266 KIM524265:KIM524266 KSI524265:KSI524266 LCE524265:LCE524266 LMA524265:LMA524266 LVW524265:LVW524266 MFS524265:MFS524266 MPO524265:MPO524266 MZK524265:MZK524266 NJG524265:NJG524266 NTC524265:NTC524266 OCY524265:OCY524266 OMU524265:OMU524266 OWQ524265:OWQ524266 PGM524265:PGM524266 PQI524265:PQI524266 QAE524265:QAE524266 QKA524265:QKA524266 QTW524265:QTW524266 RDS524265:RDS524266 RNO524265:RNO524266 RXK524265:RXK524266 SHG524265:SHG524266 SRC524265:SRC524266 TAY524265:TAY524266 TKU524265:TKU524266 TUQ524265:TUQ524266 UEM524265:UEM524266 UOI524265:UOI524266 UYE524265:UYE524266 VIA524265:VIA524266 VRW524265:VRW524266 WBS524265:WBS524266 WLO524265:WLO524266 WVK524265:WVK524266 C589801:C589802 IY589801:IY589802 SU589801:SU589802 ACQ589801:ACQ589802 AMM589801:AMM589802 AWI589801:AWI589802 BGE589801:BGE589802 BQA589801:BQA589802 BZW589801:BZW589802 CJS589801:CJS589802 CTO589801:CTO589802 DDK589801:DDK589802 DNG589801:DNG589802 DXC589801:DXC589802 EGY589801:EGY589802 EQU589801:EQU589802 FAQ589801:FAQ589802 FKM589801:FKM589802 FUI589801:FUI589802 GEE589801:GEE589802 GOA589801:GOA589802 GXW589801:GXW589802 HHS589801:HHS589802 HRO589801:HRO589802 IBK589801:IBK589802 ILG589801:ILG589802 IVC589801:IVC589802 JEY589801:JEY589802 JOU589801:JOU589802 JYQ589801:JYQ589802 KIM589801:KIM589802 KSI589801:KSI589802 LCE589801:LCE589802 LMA589801:LMA589802 LVW589801:LVW589802 MFS589801:MFS589802 MPO589801:MPO589802 MZK589801:MZK589802 NJG589801:NJG589802 NTC589801:NTC589802 OCY589801:OCY589802 OMU589801:OMU589802 OWQ589801:OWQ589802 PGM589801:PGM589802 PQI589801:PQI589802 QAE589801:QAE589802 QKA589801:QKA589802 QTW589801:QTW589802 RDS589801:RDS589802 RNO589801:RNO589802 RXK589801:RXK589802 SHG589801:SHG589802 SRC589801:SRC589802 TAY589801:TAY589802 TKU589801:TKU589802 TUQ589801:TUQ589802 UEM589801:UEM589802 UOI589801:UOI589802 UYE589801:UYE589802 VIA589801:VIA589802 VRW589801:VRW589802 WBS589801:WBS589802 WLO589801:WLO589802 WVK589801:WVK589802 C655337:C655338 IY655337:IY655338 SU655337:SU655338 ACQ655337:ACQ655338 AMM655337:AMM655338 AWI655337:AWI655338 BGE655337:BGE655338 BQA655337:BQA655338 BZW655337:BZW655338 CJS655337:CJS655338 CTO655337:CTO655338 DDK655337:DDK655338 DNG655337:DNG655338 DXC655337:DXC655338 EGY655337:EGY655338 EQU655337:EQU655338 FAQ655337:FAQ655338 FKM655337:FKM655338 FUI655337:FUI655338 GEE655337:GEE655338 GOA655337:GOA655338 GXW655337:GXW655338 HHS655337:HHS655338 HRO655337:HRO655338 IBK655337:IBK655338 ILG655337:ILG655338 IVC655337:IVC655338 JEY655337:JEY655338 JOU655337:JOU655338 JYQ655337:JYQ655338 KIM655337:KIM655338 KSI655337:KSI655338 LCE655337:LCE655338 LMA655337:LMA655338 LVW655337:LVW655338 MFS655337:MFS655338 MPO655337:MPO655338 MZK655337:MZK655338 NJG655337:NJG655338 NTC655337:NTC655338 OCY655337:OCY655338 OMU655337:OMU655338 OWQ655337:OWQ655338 PGM655337:PGM655338 PQI655337:PQI655338 QAE655337:QAE655338 QKA655337:QKA655338 QTW655337:QTW655338 RDS655337:RDS655338 RNO655337:RNO655338 RXK655337:RXK655338 SHG655337:SHG655338 SRC655337:SRC655338 TAY655337:TAY655338 TKU655337:TKU655338 TUQ655337:TUQ655338 UEM655337:UEM655338 UOI655337:UOI655338 UYE655337:UYE655338 VIA655337:VIA655338 VRW655337:VRW655338 WBS655337:WBS655338 WLO655337:WLO655338 WVK655337:WVK655338 C720873:C720874 IY720873:IY720874 SU720873:SU720874 ACQ720873:ACQ720874 AMM720873:AMM720874 AWI720873:AWI720874 BGE720873:BGE720874 BQA720873:BQA720874 BZW720873:BZW720874 CJS720873:CJS720874 CTO720873:CTO720874 DDK720873:DDK720874 DNG720873:DNG720874 DXC720873:DXC720874 EGY720873:EGY720874 EQU720873:EQU720874 FAQ720873:FAQ720874 FKM720873:FKM720874 FUI720873:FUI720874 GEE720873:GEE720874 GOA720873:GOA720874 GXW720873:GXW720874 HHS720873:HHS720874 HRO720873:HRO720874 IBK720873:IBK720874 ILG720873:ILG720874 IVC720873:IVC720874 JEY720873:JEY720874 JOU720873:JOU720874 JYQ720873:JYQ720874 KIM720873:KIM720874 KSI720873:KSI720874 LCE720873:LCE720874 LMA720873:LMA720874 LVW720873:LVW720874 MFS720873:MFS720874 MPO720873:MPO720874 MZK720873:MZK720874 NJG720873:NJG720874 NTC720873:NTC720874 OCY720873:OCY720874 OMU720873:OMU720874 OWQ720873:OWQ720874 PGM720873:PGM720874 PQI720873:PQI720874 QAE720873:QAE720874 QKA720873:QKA720874 QTW720873:QTW720874 RDS720873:RDS720874 RNO720873:RNO720874 RXK720873:RXK720874 SHG720873:SHG720874 SRC720873:SRC720874 TAY720873:TAY720874 TKU720873:TKU720874 TUQ720873:TUQ720874 UEM720873:UEM720874 UOI720873:UOI720874 UYE720873:UYE720874 VIA720873:VIA720874 VRW720873:VRW720874 WBS720873:WBS720874 WLO720873:WLO720874 WVK720873:WVK720874 C786409:C786410 IY786409:IY786410 SU786409:SU786410 ACQ786409:ACQ786410 AMM786409:AMM786410 AWI786409:AWI786410 BGE786409:BGE786410 BQA786409:BQA786410 BZW786409:BZW786410 CJS786409:CJS786410 CTO786409:CTO786410 DDK786409:DDK786410 DNG786409:DNG786410 DXC786409:DXC786410 EGY786409:EGY786410 EQU786409:EQU786410 FAQ786409:FAQ786410 FKM786409:FKM786410 FUI786409:FUI786410 GEE786409:GEE786410 GOA786409:GOA786410 GXW786409:GXW786410 HHS786409:HHS786410 HRO786409:HRO786410 IBK786409:IBK786410 ILG786409:ILG786410 IVC786409:IVC786410 JEY786409:JEY786410 JOU786409:JOU786410 JYQ786409:JYQ786410 KIM786409:KIM786410 KSI786409:KSI786410 LCE786409:LCE786410 LMA786409:LMA786410 LVW786409:LVW786410 MFS786409:MFS786410 MPO786409:MPO786410 MZK786409:MZK786410 NJG786409:NJG786410 NTC786409:NTC786410 OCY786409:OCY786410 OMU786409:OMU786410 OWQ786409:OWQ786410 PGM786409:PGM786410 PQI786409:PQI786410 QAE786409:QAE786410 QKA786409:QKA786410 QTW786409:QTW786410 RDS786409:RDS786410 RNO786409:RNO786410 RXK786409:RXK786410 SHG786409:SHG786410 SRC786409:SRC786410 TAY786409:TAY786410 TKU786409:TKU786410 TUQ786409:TUQ786410 UEM786409:UEM786410 UOI786409:UOI786410 UYE786409:UYE786410 VIA786409:VIA786410 VRW786409:VRW786410 WBS786409:WBS786410 WLO786409:WLO786410 WVK786409:WVK786410 C851945:C851946 IY851945:IY851946 SU851945:SU851946 ACQ851945:ACQ851946 AMM851945:AMM851946 AWI851945:AWI851946 BGE851945:BGE851946 BQA851945:BQA851946 BZW851945:BZW851946 CJS851945:CJS851946 CTO851945:CTO851946 DDK851945:DDK851946 DNG851945:DNG851946 DXC851945:DXC851946 EGY851945:EGY851946 EQU851945:EQU851946 FAQ851945:FAQ851946 FKM851945:FKM851946 FUI851945:FUI851946 GEE851945:GEE851946 GOA851945:GOA851946 GXW851945:GXW851946 HHS851945:HHS851946 HRO851945:HRO851946 IBK851945:IBK851946 ILG851945:ILG851946 IVC851945:IVC851946 JEY851945:JEY851946 JOU851945:JOU851946 JYQ851945:JYQ851946 KIM851945:KIM851946 KSI851945:KSI851946 LCE851945:LCE851946 LMA851945:LMA851946 LVW851945:LVW851946 MFS851945:MFS851946 MPO851945:MPO851946 MZK851945:MZK851946 NJG851945:NJG851946 NTC851945:NTC851946 OCY851945:OCY851946 OMU851945:OMU851946 OWQ851945:OWQ851946 PGM851945:PGM851946 PQI851945:PQI851946 QAE851945:QAE851946 QKA851945:QKA851946 QTW851945:QTW851946 RDS851945:RDS851946 RNO851945:RNO851946 RXK851945:RXK851946 SHG851945:SHG851946 SRC851945:SRC851946 TAY851945:TAY851946 TKU851945:TKU851946 TUQ851945:TUQ851946 UEM851945:UEM851946 UOI851945:UOI851946 UYE851945:UYE851946 VIA851945:VIA851946 VRW851945:VRW851946 WBS851945:WBS851946 WLO851945:WLO851946 WVK851945:WVK851946 C917481:C917482 IY917481:IY917482 SU917481:SU917482 ACQ917481:ACQ917482 AMM917481:AMM917482 AWI917481:AWI917482 BGE917481:BGE917482 BQA917481:BQA917482 BZW917481:BZW917482 CJS917481:CJS917482 CTO917481:CTO917482 DDK917481:DDK917482 DNG917481:DNG917482 DXC917481:DXC917482 EGY917481:EGY917482 EQU917481:EQU917482 FAQ917481:FAQ917482 FKM917481:FKM917482 FUI917481:FUI917482 GEE917481:GEE917482 GOA917481:GOA917482 GXW917481:GXW917482 HHS917481:HHS917482 HRO917481:HRO917482 IBK917481:IBK917482 ILG917481:ILG917482 IVC917481:IVC917482 JEY917481:JEY917482 JOU917481:JOU917482 JYQ917481:JYQ917482 KIM917481:KIM917482 KSI917481:KSI917482 LCE917481:LCE917482 LMA917481:LMA917482 LVW917481:LVW917482 MFS917481:MFS917482 MPO917481:MPO917482 MZK917481:MZK917482 NJG917481:NJG917482 NTC917481:NTC917482 OCY917481:OCY917482 OMU917481:OMU917482 OWQ917481:OWQ917482 PGM917481:PGM917482 PQI917481:PQI917482 QAE917481:QAE917482 QKA917481:QKA917482 QTW917481:QTW917482 RDS917481:RDS917482 RNO917481:RNO917482 RXK917481:RXK917482 SHG917481:SHG917482 SRC917481:SRC917482 TAY917481:TAY917482 TKU917481:TKU917482 TUQ917481:TUQ917482 UEM917481:UEM917482 UOI917481:UOI917482 UYE917481:UYE917482 VIA917481:VIA917482 VRW917481:VRW917482 WBS917481:WBS917482 WLO917481:WLO917482 WVK917481:WVK917482 C983017:C983018 IY983017:IY983018 SU983017:SU983018 ACQ983017:ACQ983018 AMM983017:AMM983018 AWI983017:AWI983018 BGE983017:BGE983018 BQA983017:BQA983018 BZW983017:BZW983018 CJS983017:CJS983018 CTO983017:CTO983018 DDK983017:DDK983018 DNG983017:DNG983018 DXC983017:DXC983018 EGY983017:EGY983018 EQU983017:EQU983018 FAQ983017:FAQ983018 FKM983017:FKM983018 FUI983017:FUI983018 GEE983017:GEE983018 GOA983017:GOA983018 GXW983017:GXW983018 HHS983017:HHS983018 HRO983017:HRO983018 IBK983017:IBK983018 ILG983017:ILG983018 IVC983017:IVC983018 JEY983017:JEY983018 JOU983017:JOU983018 JYQ983017:JYQ983018 KIM983017:KIM983018 KSI983017:KSI983018 LCE983017:LCE983018 LMA983017:LMA983018 LVW983017:LVW983018 MFS983017:MFS983018 MPO983017:MPO983018 MZK983017:MZK983018 NJG983017:NJG983018 NTC983017:NTC983018 OCY983017:OCY983018 OMU983017:OMU983018 OWQ983017:OWQ983018 PGM983017:PGM983018 PQI983017:PQI983018 QAE983017:QAE983018 QKA983017:QKA983018 QTW983017:QTW983018 RDS983017:RDS983018 RNO983017:RNO983018 RXK983017:RXK983018 SHG983017:SHG983018 SRC983017:SRC983018 TAY983017:TAY983018 TKU983017:TKU983018 TUQ983017:TUQ983018 UEM983017:UEM983018 UOI983017:UOI983018 UYE983017:UYE983018 VIA983017:VIA983018 VRW983017:VRW983018 WBS983017:WBS983018 WLO983017:WLO983018 WVK983017:WVK983018 B65512:B65513 IX65512:IX65513 ST65512:ST65513 ACP65512:ACP65513 AML65512:AML65513 AWH65512:AWH65513 BGD65512:BGD65513 BPZ65512:BPZ65513 BZV65512:BZV65513 CJR65512:CJR65513 CTN65512:CTN65513 DDJ65512:DDJ65513 DNF65512:DNF65513 DXB65512:DXB65513 EGX65512:EGX65513 EQT65512:EQT65513 FAP65512:FAP65513 FKL65512:FKL65513 FUH65512:FUH65513 GED65512:GED65513 GNZ65512:GNZ65513 GXV65512:GXV65513 HHR65512:HHR65513 HRN65512:HRN65513 IBJ65512:IBJ65513 ILF65512:ILF65513 IVB65512:IVB65513 JEX65512:JEX65513 JOT65512:JOT65513 JYP65512:JYP65513 KIL65512:KIL65513 KSH65512:KSH65513 LCD65512:LCD65513 LLZ65512:LLZ65513 LVV65512:LVV65513 MFR65512:MFR65513 MPN65512:MPN65513 MZJ65512:MZJ65513 NJF65512:NJF65513 NTB65512:NTB65513 OCX65512:OCX65513 OMT65512:OMT65513 OWP65512:OWP65513 PGL65512:PGL65513 PQH65512:PQH65513 QAD65512:QAD65513 QJZ65512:QJZ65513 QTV65512:QTV65513 RDR65512:RDR65513 RNN65512:RNN65513 RXJ65512:RXJ65513 SHF65512:SHF65513 SRB65512:SRB65513 TAX65512:TAX65513 TKT65512:TKT65513 TUP65512:TUP65513 UEL65512:UEL65513 UOH65512:UOH65513 UYD65512:UYD65513 VHZ65512:VHZ65513 VRV65512:VRV65513 WBR65512:WBR65513 WLN65512:WLN65513 WVJ65512:WVJ65513 B131048:B131049 IX131048:IX131049 ST131048:ST131049 ACP131048:ACP131049 AML131048:AML131049 AWH131048:AWH131049 BGD131048:BGD131049 BPZ131048:BPZ131049 BZV131048:BZV131049 CJR131048:CJR131049 CTN131048:CTN131049 DDJ131048:DDJ131049 DNF131048:DNF131049 DXB131048:DXB131049 EGX131048:EGX131049 EQT131048:EQT131049 FAP131048:FAP131049 FKL131048:FKL131049 FUH131048:FUH131049 GED131048:GED131049 GNZ131048:GNZ131049 GXV131048:GXV131049 HHR131048:HHR131049 HRN131048:HRN131049 IBJ131048:IBJ131049 ILF131048:ILF131049 IVB131048:IVB131049 JEX131048:JEX131049 JOT131048:JOT131049 JYP131048:JYP131049 KIL131048:KIL131049 KSH131048:KSH131049 LCD131048:LCD131049 LLZ131048:LLZ131049 LVV131048:LVV131049 MFR131048:MFR131049 MPN131048:MPN131049 MZJ131048:MZJ131049 NJF131048:NJF131049 NTB131048:NTB131049 OCX131048:OCX131049 OMT131048:OMT131049 OWP131048:OWP131049 PGL131048:PGL131049 PQH131048:PQH131049 QAD131048:QAD131049 QJZ131048:QJZ131049 QTV131048:QTV131049 RDR131048:RDR131049 RNN131048:RNN131049 RXJ131048:RXJ131049 SHF131048:SHF131049 SRB131048:SRB131049 TAX131048:TAX131049 TKT131048:TKT131049 TUP131048:TUP131049 UEL131048:UEL131049 UOH131048:UOH131049 UYD131048:UYD131049 VHZ131048:VHZ131049 VRV131048:VRV131049 WBR131048:WBR131049 WLN131048:WLN131049 WVJ131048:WVJ131049 B196584:B196585 IX196584:IX196585 ST196584:ST196585 ACP196584:ACP196585 AML196584:AML196585 AWH196584:AWH196585 BGD196584:BGD196585 BPZ196584:BPZ196585 BZV196584:BZV196585 CJR196584:CJR196585 CTN196584:CTN196585 DDJ196584:DDJ196585 DNF196584:DNF196585 DXB196584:DXB196585 EGX196584:EGX196585 EQT196584:EQT196585 FAP196584:FAP196585 FKL196584:FKL196585 FUH196584:FUH196585 GED196584:GED196585 GNZ196584:GNZ196585 GXV196584:GXV196585 HHR196584:HHR196585 HRN196584:HRN196585 IBJ196584:IBJ196585 ILF196584:ILF196585 IVB196584:IVB196585 JEX196584:JEX196585 JOT196584:JOT196585 JYP196584:JYP196585 KIL196584:KIL196585 KSH196584:KSH196585 LCD196584:LCD196585 LLZ196584:LLZ196585 LVV196584:LVV196585 MFR196584:MFR196585 MPN196584:MPN196585 MZJ196584:MZJ196585 NJF196584:NJF196585 NTB196584:NTB196585 OCX196584:OCX196585 OMT196584:OMT196585 OWP196584:OWP196585 PGL196584:PGL196585 PQH196584:PQH196585 QAD196584:QAD196585 QJZ196584:QJZ196585 QTV196584:QTV196585 RDR196584:RDR196585 RNN196584:RNN196585 RXJ196584:RXJ196585 SHF196584:SHF196585 SRB196584:SRB196585 TAX196584:TAX196585 TKT196584:TKT196585 TUP196584:TUP196585 UEL196584:UEL196585 UOH196584:UOH196585 UYD196584:UYD196585 VHZ196584:VHZ196585 VRV196584:VRV196585 WBR196584:WBR196585 WLN196584:WLN196585 WVJ196584:WVJ196585 B262120:B262121 IX262120:IX262121 ST262120:ST262121 ACP262120:ACP262121 AML262120:AML262121 AWH262120:AWH262121 BGD262120:BGD262121 BPZ262120:BPZ262121 BZV262120:BZV262121 CJR262120:CJR262121 CTN262120:CTN262121 DDJ262120:DDJ262121 DNF262120:DNF262121 DXB262120:DXB262121 EGX262120:EGX262121 EQT262120:EQT262121 FAP262120:FAP262121 FKL262120:FKL262121 FUH262120:FUH262121 GED262120:GED262121 GNZ262120:GNZ262121 GXV262120:GXV262121 HHR262120:HHR262121 HRN262120:HRN262121 IBJ262120:IBJ262121 ILF262120:ILF262121 IVB262120:IVB262121 JEX262120:JEX262121 JOT262120:JOT262121 JYP262120:JYP262121 KIL262120:KIL262121 KSH262120:KSH262121 LCD262120:LCD262121 LLZ262120:LLZ262121 LVV262120:LVV262121 MFR262120:MFR262121 MPN262120:MPN262121 MZJ262120:MZJ262121 NJF262120:NJF262121 NTB262120:NTB262121 OCX262120:OCX262121 OMT262120:OMT262121 OWP262120:OWP262121 PGL262120:PGL262121 PQH262120:PQH262121 QAD262120:QAD262121 QJZ262120:QJZ262121 QTV262120:QTV262121 RDR262120:RDR262121 RNN262120:RNN262121 RXJ262120:RXJ262121 SHF262120:SHF262121 SRB262120:SRB262121 TAX262120:TAX262121 TKT262120:TKT262121 TUP262120:TUP262121 UEL262120:UEL262121 UOH262120:UOH262121 UYD262120:UYD262121 VHZ262120:VHZ262121 VRV262120:VRV262121 WBR262120:WBR262121 WLN262120:WLN262121 WVJ262120:WVJ262121 B327656:B327657 IX327656:IX327657 ST327656:ST327657 ACP327656:ACP327657 AML327656:AML327657 AWH327656:AWH327657 BGD327656:BGD327657 BPZ327656:BPZ327657 BZV327656:BZV327657 CJR327656:CJR327657 CTN327656:CTN327657 DDJ327656:DDJ327657 DNF327656:DNF327657 DXB327656:DXB327657 EGX327656:EGX327657 EQT327656:EQT327657 FAP327656:FAP327657 FKL327656:FKL327657 FUH327656:FUH327657 GED327656:GED327657 GNZ327656:GNZ327657 GXV327656:GXV327657 HHR327656:HHR327657 HRN327656:HRN327657 IBJ327656:IBJ327657 ILF327656:ILF327657 IVB327656:IVB327657 JEX327656:JEX327657 JOT327656:JOT327657 JYP327656:JYP327657 KIL327656:KIL327657 KSH327656:KSH327657 LCD327656:LCD327657 LLZ327656:LLZ327657 LVV327656:LVV327657 MFR327656:MFR327657 MPN327656:MPN327657 MZJ327656:MZJ327657 NJF327656:NJF327657 NTB327656:NTB327657 OCX327656:OCX327657 OMT327656:OMT327657 OWP327656:OWP327657 PGL327656:PGL327657 PQH327656:PQH327657 QAD327656:QAD327657 QJZ327656:QJZ327657 QTV327656:QTV327657 RDR327656:RDR327657 RNN327656:RNN327657 RXJ327656:RXJ327657 SHF327656:SHF327657 SRB327656:SRB327657 TAX327656:TAX327657 TKT327656:TKT327657 TUP327656:TUP327657 UEL327656:UEL327657 UOH327656:UOH327657 UYD327656:UYD327657 VHZ327656:VHZ327657 VRV327656:VRV327657 WBR327656:WBR327657 WLN327656:WLN327657 WVJ327656:WVJ327657 B393192:B393193 IX393192:IX393193 ST393192:ST393193 ACP393192:ACP393193 AML393192:AML393193 AWH393192:AWH393193 BGD393192:BGD393193 BPZ393192:BPZ393193 BZV393192:BZV393193 CJR393192:CJR393193 CTN393192:CTN393193 DDJ393192:DDJ393193 DNF393192:DNF393193 DXB393192:DXB393193 EGX393192:EGX393193 EQT393192:EQT393193 FAP393192:FAP393193 FKL393192:FKL393193 FUH393192:FUH393193 GED393192:GED393193 GNZ393192:GNZ393193 GXV393192:GXV393193 HHR393192:HHR393193 HRN393192:HRN393193 IBJ393192:IBJ393193 ILF393192:ILF393193 IVB393192:IVB393193 JEX393192:JEX393193 JOT393192:JOT393193 JYP393192:JYP393193 KIL393192:KIL393193 KSH393192:KSH393193 LCD393192:LCD393193 LLZ393192:LLZ393193 LVV393192:LVV393193 MFR393192:MFR393193 MPN393192:MPN393193 MZJ393192:MZJ393193 NJF393192:NJF393193 NTB393192:NTB393193 OCX393192:OCX393193 OMT393192:OMT393193 OWP393192:OWP393193 PGL393192:PGL393193 PQH393192:PQH393193 QAD393192:QAD393193 QJZ393192:QJZ393193 QTV393192:QTV393193 RDR393192:RDR393193 RNN393192:RNN393193 RXJ393192:RXJ393193 SHF393192:SHF393193 SRB393192:SRB393193 TAX393192:TAX393193 TKT393192:TKT393193 TUP393192:TUP393193 UEL393192:UEL393193 UOH393192:UOH393193 UYD393192:UYD393193 VHZ393192:VHZ393193 VRV393192:VRV393193 WBR393192:WBR393193 WLN393192:WLN393193 WVJ393192:WVJ393193 B458728:B458729 IX458728:IX458729 ST458728:ST458729 ACP458728:ACP458729 AML458728:AML458729 AWH458728:AWH458729 BGD458728:BGD458729 BPZ458728:BPZ458729 BZV458728:BZV458729 CJR458728:CJR458729 CTN458728:CTN458729 DDJ458728:DDJ458729 DNF458728:DNF458729 DXB458728:DXB458729 EGX458728:EGX458729 EQT458728:EQT458729 FAP458728:FAP458729 FKL458728:FKL458729 FUH458728:FUH458729 GED458728:GED458729 GNZ458728:GNZ458729 GXV458728:GXV458729 HHR458728:HHR458729 HRN458728:HRN458729 IBJ458728:IBJ458729 ILF458728:ILF458729 IVB458728:IVB458729 JEX458728:JEX458729 JOT458728:JOT458729 JYP458728:JYP458729 KIL458728:KIL458729 KSH458728:KSH458729 LCD458728:LCD458729 LLZ458728:LLZ458729 LVV458728:LVV458729 MFR458728:MFR458729 MPN458728:MPN458729 MZJ458728:MZJ458729 NJF458728:NJF458729 NTB458728:NTB458729 OCX458728:OCX458729 OMT458728:OMT458729 OWP458728:OWP458729 PGL458728:PGL458729 PQH458728:PQH458729 QAD458728:QAD458729 QJZ458728:QJZ458729 QTV458728:QTV458729 RDR458728:RDR458729 RNN458728:RNN458729 RXJ458728:RXJ458729 SHF458728:SHF458729 SRB458728:SRB458729 TAX458728:TAX458729 TKT458728:TKT458729 TUP458728:TUP458729 UEL458728:UEL458729 UOH458728:UOH458729 UYD458728:UYD458729 VHZ458728:VHZ458729 VRV458728:VRV458729 WBR458728:WBR458729 WLN458728:WLN458729 WVJ458728:WVJ458729 B524264:B524265 IX524264:IX524265 ST524264:ST524265 ACP524264:ACP524265 AML524264:AML524265 AWH524264:AWH524265 BGD524264:BGD524265 BPZ524264:BPZ524265 BZV524264:BZV524265 CJR524264:CJR524265 CTN524264:CTN524265 DDJ524264:DDJ524265 DNF524264:DNF524265 DXB524264:DXB524265 EGX524264:EGX524265 EQT524264:EQT524265 FAP524264:FAP524265 FKL524264:FKL524265 FUH524264:FUH524265 GED524264:GED524265 GNZ524264:GNZ524265 GXV524264:GXV524265 HHR524264:HHR524265 HRN524264:HRN524265 IBJ524264:IBJ524265 ILF524264:ILF524265 IVB524264:IVB524265 JEX524264:JEX524265 JOT524264:JOT524265 JYP524264:JYP524265 KIL524264:KIL524265 KSH524264:KSH524265 LCD524264:LCD524265 LLZ524264:LLZ524265 LVV524264:LVV524265 MFR524264:MFR524265 MPN524264:MPN524265 MZJ524264:MZJ524265 NJF524264:NJF524265 NTB524264:NTB524265 OCX524264:OCX524265 OMT524264:OMT524265 OWP524264:OWP524265 PGL524264:PGL524265 PQH524264:PQH524265 QAD524264:QAD524265 QJZ524264:QJZ524265 QTV524264:QTV524265 RDR524264:RDR524265 RNN524264:RNN524265 RXJ524264:RXJ524265 SHF524264:SHF524265 SRB524264:SRB524265 TAX524264:TAX524265 TKT524264:TKT524265 TUP524264:TUP524265 UEL524264:UEL524265 UOH524264:UOH524265 UYD524264:UYD524265 VHZ524264:VHZ524265 VRV524264:VRV524265 WBR524264:WBR524265 WLN524264:WLN524265 WVJ524264:WVJ524265 B589800:B589801 IX589800:IX589801 ST589800:ST589801 ACP589800:ACP589801 AML589800:AML589801 AWH589800:AWH589801 BGD589800:BGD589801 BPZ589800:BPZ589801 BZV589800:BZV589801 CJR589800:CJR589801 CTN589800:CTN589801 DDJ589800:DDJ589801 DNF589800:DNF589801 DXB589800:DXB589801 EGX589800:EGX589801 EQT589800:EQT589801 FAP589800:FAP589801 FKL589800:FKL589801 FUH589800:FUH589801 GED589800:GED589801 GNZ589800:GNZ589801 GXV589800:GXV589801 HHR589800:HHR589801 HRN589800:HRN589801 IBJ589800:IBJ589801 ILF589800:ILF589801 IVB589800:IVB589801 JEX589800:JEX589801 JOT589800:JOT589801 JYP589800:JYP589801 KIL589800:KIL589801 KSH589800:KSH589801 LCD589800:LCD589801 LLZ589800:LLZ589801 LVV589800:LVV589801 MFR589800:MFR589801 MPN589800:MPN589801 MZJ589800:MZJ589801 NJF589800:NJF589801 NTB589800:NTB589801 OCX589800:OCX589801 OMT589800:OMT589801 OWP589800:OWP589801 PGL589800:PGL589801 PQH589800:PQH589801 QAD589800:QAD589801 QJZ589800:QJZ589801 QTV589800:QTV589801 RDR589800:RDR589801 RNN589800:RNN589801 RXJ589800:RXJ589801 SHF589800:SHF589801 SRB589800:SRB589801 TAX589800:TAX589801 TKT589800:TKT589801 TUP589800:TUP589801 UEL589800:UEL589801 UOH589800:UOH589801 UYD589800:UYD589801 VHZ589800:VHZ589801 VRV589800:VRV589801 WBR589800:WBR589801 WLN589800:WLN589801 WVJ589800:WVJ589801 B655336:B655337 IX655336:IX655337 ST655336:ST655337 ACP655336:ACP655337 AML655336:AML655337 AWH655336:AWH655337 BGD655336:BGD655337 BPZ655336:BPZ655337 BZV655336:BZV655337 CJR655336:CJR655337 CTN655336:CTN655337 DDJ655336:DDJ655337 DNF655336:DNF655337 DXB655336:DXB655337 EGX655336:EGX655337 EQT655336:EQT655337 FAP655336:FAP655337 FKL655336:FKL655337 FUH655336:FUH655337 GED655336:GED655337 GNZ655336:GNZ655337 GXV655336:GXV655337 HHR655336:HHR655337 HRN655336:HRN655337 IBJ655336:IBJ655337 ILF655336:ILF655337 IVB655336:IVB655337 JEX655336:JEX655337 JOT655336:JOT655337 JYP655336:JYP655337 KIL655336:KIL655337 KSH655336:KSH655337 LCD655336:LCD655337 LLZ655336:LLZ655337 LVV655336:LVV655337 MFR655336:MFR655337 MPN655336:MPN655337 MZJ655336:MZJ655337 NJF655336:NJF655337 NTB655336:NTB655337 OCX655336:OCX655337 OMT655336:OMT655337 OWP655336:OWP655337 PGL655336:PGL655337 PQH655336:PQH655337 QAD655336:QAD655337 QJZ655336:QJZ655337 QTV655336:QTV655337 RDR655336:RDR655337 RNN655336:RNN655337 RXJ655336:RXJ655337 SHF655336:SHF655337 SRB655336:SRB655337 TAX655336:TAX655337 TKT655336:TKT655337 TUP655336:TUP655337 UEL655336:UEL655337 UOH655336:UOH655337 UYD655336:UYD655337 VHZ655336:VHZ655337 VRV655336:VRV655337 WBR655336:WBR655337 WLN655336:WLN655337 WVJ655336:WVJ655337 B720872:B720873 IX720872:IX720873 ST720872:ST720873 ACP720872:ACP720873 AML720872:AML720873 AWH720872:AWH720873 BGD720872:BGD720873 BPZ720872:BPZ720873 BZV720872:BZV720873 CJR720872:CJR720873 CTN720872:CTN720873 DDJ720872:DDJ720873 DNF720872:DNF720873 DXB720872:DXB720873 EGX720872:EGX720873 EQT720872:EQT720873 FAP720872:FAP720873 FKL720872:FKL720873 FUH720872:FUH720873 GED720872:GED720873 GNZ720872:GNZ720873 GXV720872:GXV720873 HHR720872:HHR720873 HRN720872:HRN720873 IBJ720872:IBJ720873 ILF720872:ILF720873 IVB720872:IVB720873 JEX720872:JEX720873 JOT720872:JOT720873 JYP720872:JYP720873 KIL720872:KIL720873 KSH720872:KSH720873 LCD720872:LCD720873 LLZ720872:LLZ720873 LVV720872:LVV720873 MFR720872:MFR720873 MPN720872:MPN720873 MZJ720872:MZJ720873 NJF720872:NJF720873 NTB720872:NTB720873 OCX720872:OCX720873 OMT720872:OMT720873 OWP720872:OWP720873 PGL720872:PGL720873 PQH720872:PQH720873 QAD720872:QAD720873 QJZ720872:QJZ720873 QTV720872:QTV720873 RDR720872:RDR720873 RNN720872:RNN720873 RXJ720872:RXJ720873 SHF720872:SHF720873 SRB720872:SRB720873 TAX720872:TAX720873 TKT720872:TKT720873 TUP720872:TUP720873 UEL720872:UEL720873 UOH720872:UOH720873 UYD720872:UYD720873 VHZ720872:VHZ720873 VRV720872:VRV720873 WBR720872:WBR720873 WLN720872:WLN720873 WVJ720872:WVJ720873 B786408:B786409 IX786408:IX786409 ST786408:ST786409 ACP786408:ACP786409 AML786408:AML786409 AWH786408:AWH786409 BGD786408:BGD786409 BPZ786408:BPZ786409 BZV786408:BZV786409 CJR786408:CJR786409 CTN786408:CTN786409 DDJ786408:DDJ786409 DNF786408:DNF786409 DXB786408:DXB786409 EGX786408:EGX786409 EQT786408:EQT786409 FAP786408:FAP786409 FKL786408:FKL786409 FUH786408:FUH786409 GED786408:GED786409 GNZ786408:GNZ786409 GXV786408:GXV786409 HHR786408:HHR786409 HRN786408:HRN786409 IBJ786408:IBJ786409 ILF786408:ILF786409 IVB786408:IVB786409 JEX786408:JEX786409 JOT786408:JOT786409 JYP786408:JYP786409 KIL786408:KIL786409 KSH786408:KSH786409 LCD786408:LCD786409 LLZ786408:LLZ786409 LVV786408:LVV786409 MFR786408:MFR786409 MPN786408:MPN786409 MZJ786408:MZJ786409 NJF786408:NJF786409 NTB786408:NTB786409 OCX786408:OCX786409 OMT786408:OMT786409 OWP786408:OWP786409 PGL786408:PGL786409 PQH786408:PQH786409 QAD786408:QAD786409 QJZ786408:QJZ786409 QTV786408:QTV786409 RDR786408:RDR786409 RNN786408:RNN786409 RXJ786408:RXJ786409 SHF786408:SHF786409 SRB786408:SRB786409 TAX786408:TAX786409 TKT786408:TKT786409 TUP786408:TUP786409 UEL786408:UEL786409 UOH786408:UOH786409 UYD786408:UYD786409 VHZ786408:VHZ786409 VRV786408:VRV786409 WBR786408:WBR786409 WLN786408:WLN786409 WVJ786408:WVJ786409 B851944:B851945 IX851944:IX851945 ST851944:ST851945 ACP851944:ACP851945 AML851944:AML851945 AWH851944:AWH851945 BGD851944:BGD851945 BPZ851944:BPZ851945 BZV851944:BZV851945 CJR851944:CJR851945 CTN851944:CTN851945 DDJ851944:DDJ851945 DNF851944:DNF851945 DXB851944:DXB851945 EGX851944:EGX851945 EQT851944:EQT851945 FAP851944:FAP851945 FKL851944:FKL851945 FUH851944:FUH851945 GED851944:GED851945 GNZ851944:GNZ851945 GXV851944:GXV851945 HHR851944:HHR851945 HRN851944:HRN851945 IBJ851944:IBJ851945 ILF851944:ILF851945 IVB851944:IVB851945 JEX851944:JEX851945 JOT851944:JOT851945 JYP851944:JYP851945 KIL851944:KIL851945 KSH851944:KSH851945 LCD851944:LCD851945 LLZ851944:LLZ851945 LVV851944:LVV851945 MFR851944:MFR851945 MPN851944:MPN851945 MZJ851944:MZJ851945 NJF851944:NJF851945 NTB851944:NTB851945 OCX851944:OCX851945 OMT851944:OMT851945 OWP851944:OWP851945 PGL851944:PGL851945 PQH851944:PQH851945 QAD851944:QAD851945 QJZ851944:QJZ851945 QTV851944:QTV851945 RDR851944:RDR851945 RNN851944:RNN851945 RXJ851944:RXJ851945 SHF851944:SHF851945 SRB851944:SRB851945 TAX851944:TAX851945 TKT851944:TKT851945 TUP851944:TUP851945 UEL851944:UEL851945 UOH851944:UOH851945 UYD851944:UYD851945 VHZ851944:VHZ851945 VRV851944:VRV851945 WBR851944:WBR851945 WLN851944:WLN851945 WVJ851944:WVJ851945 B917480:B917481 IX917480:IX917481 ST917480:ST917481 ACP917480:ACP917481 AML917480:AML917481 AWH917480:AWH917481 BGD917480:BGD917481 BPZ917480:BPZ917481 BZV917480:BZV917481 CJR917480:CJR917481 CTN917480:CTN917481 DDJ917480:DDJ917481 DNF917480:DNF917481 DXB917480:DXB917481 EGX917480:EGX917481 EQT917480:EQT917481 FAP917480:FAP917481 FKL917480:FKL917481 FUH917480:FUH917481 GED917480:GED917481 GNZ917480:GNZ917481 GXV917480:GXV917481 HHR917480:HHR917481 HRN917480:HRN917481 IBJ917480:IBJ917481 ILF917480:ILF917481 IVB917480:IVB917481 JEX917480:JEX917481 JOT917480:JOT917481 JYP917480:JYP917481 KIL917480:KIL917481 KSH917480:KSH917481 LCD917480:LCD917481 LLZ917480:LLZ917481 LVV917480:LVV917481 MFR917480:MFR917481 MPN917480:MPN917481 MZJ917480:MZJ917481 NJF917480:NJF917481 NTB917480:NTB917481 OCX917480:OCX917481 OMT917480:OMT917481 OWP917480:OWP917481 PGL917480:PGL917481 PQH917480:PQH917481 QAD917480:QAD917481 QJZ917480:QJZ917481 QTV917480:QTV917481 RDR917480:RDR917481 RNN917480:RNN917481 RXJ917480:RXJ917481 SHF917480:SHF917481 SRB917480:SRB917481 TAX917480:TAX917481 TKT917480:TKT917481 TUP917480:TUP917481 UEL917480:UEL917481 UOH917480:UOH917481 UYD917480:UYD917481 VHZ917480:VHZ917481 VRV917480:VRV917481 WBR917480:WBR917481 WLN917480:WLN917481 WVJ917480:WVJ917481 B983016:B983017 IX983016:IX983017 ST983016:ST983017 ACP983016:ACP983017 AML983016:AML983017 AWH983016:AWH983017 BGD983016:BGD983017 BPZ983016:BPZ983017 BZV983016:BZV983017 CJR983016:CJR983017 CTN983016:CTN983017 DDJ983016:DDJ983017 DNF983016:DNF983017 DXB983016:DXB983017 EGX983016:EGX983017 EQT983016:EQT983017 FAP983016:FAP983017 FKL983016:FKL983017 FUH983016:FUH983017 GED983016:GED983017 GNZ983016:GNZ983017 GXV983016:GXV983017 HHR983016:HHR983017 HRN983016:HRN983017 IBJ983016:IBJ983017 ILF983016:ILF983017 IVB983016:IVB983017 JEX983016:JEX983017 JOT983016:JOT983017 JYP983016:JYP983017 KIL983016:KIL983017 KSH983016:KSH983017 LCD983016:LCD983017 LLZ983016:LLZ983017 LVV983016:LVV983017 MFR983016:MFR983017 MPN983016:MPN983017 MZJ983016:MZJ983017 NJF983016:NJF983017 NTB983016:NTB983017 OCX983016:OCX983017 OMT983016:OMT983017 OWP983016:OWP983017 PGL983016:PGL983017 PQH983016:PQH983017 QAD983016:QAD983017 QJZ983016:QJZ983017 QTV983016:QTV983017 RDR983016:RDR983017 RNN983016:RNN983017 RXJ983016:RXJ983017 SHF983016:SHF983017 SRB983016:SRB983017 TAX983016:TAX983017 TKT983016:TKT983017 TUP983016:TUP983017 UEL983016:UEL983017 UOH983016:UOH983017 UYD983016:UYD983017 VHZ983016:VHZ983017 VRV983016:VRV983017 WBR983016:WBR983017 WLN983016:WLN983017" xr:uid="{ACBB5023-B6F9-47D3-A0D6-101E38D09ED2}">
      <formula1>#REF!</formula1>
    </dataValidation>
    <dataValidation type="list" allowBlank="1" showInputMessage="1" showErrorMessage="1" sqref="WVJ983006 B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B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B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B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B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B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B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B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B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B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B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B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B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B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B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xr:uid="{861E35A8-0E75-4CE9-8E47-E38C7502F89C}">
      <formula1>"0,1,2,3"</formula1>
    </dataValidation>
  </dataValidations>
  <printOptions gridLine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43B3-F48A-434C-82DF-4C3F426974E8}">
  <dimension ref="A1:F20"/>
  <sheetViews>
    <sheetView view="pageBreakPreview" zoomScale="130" zoomScaleNormal="100" zoomScaleSheetLayoutView="130" workbookViewId="0">
      <selection sqref="A1:F1"/>
    </sheetView>
  </sheetViews>
  <sheetFormatPr baseColWidth="10" defaultRowHeight="15" x14ac:dyDescent="0.25"/>
  <cols>
    <col min="1" max="1" width="40" bestFit="1" customWidth="1"/>
    <col min="2" max="2" width="12.42578125" bestFit="1" customWidth="1"/>
  </cols>
  <sheetData>
    <row r="1" spans="1:6" ht="23.25" x14ac:dyDescent="0.25">
      <c r="A1" s="222" t="s">
        <v>72</v>
      </c>
      <c r="B1" s="222"/>
      <c r="C1" s="222"/>
      <c r="D1" s="222"/>
      <c r="E1" s="222"/>
      <c r="F1" s="222"/>
    </row>
    <row r="9" spans="1:6" ht="15.75" thickBot="1" x14ac:dyDescent="0.3"/>
    <row r="10" spans="1:6" ht="15.75" thickBot="1" x14ac:dyDescent="0.3">
      <c r="B10" s="90">
        <v>8</v>
      </c>
    </row>
    <row r="11" spans="1:6" ht="15.75" thickBot="1" x14ac:dyDescent="0.3">
      <c r="B11" s="149" t="s">
        <v>36</v>
      </c>
    </row>
    <row r="12" spans="1:6" ht="15.75" thickBot="1" x14ac:dyDescent="0.3">
      <c r="A12" t="s">
        <v>73</v>
      </c>
      <c r="B12" s="89">
        <f>'A COMPLETER'!B12</f>
        <v>0</v>
      </c>
    </row>
    <row r="13" spans="1:6" ht="15.75" thickBot="1" x14ac:dyDescent="0.3">
      <c r="B13" s="149" t="s">
        <v>36</v>
      </c>
    </row>
    <row r="14" spans="1:6" ht="15.75" thickBot="1" x14ac:dyDescent="0.3">
      <c r="A14" t="s">
        <v>74</v>
      </c>
      <c r="B14" s="91">
        <f>IF('A COMPLETER'!B30&lt;='A COMPLETER'!B25,'A COMPLETER'!B30,'A COMPLETER'!B25)</f>
        <v>8.27</v>
      </c>
    </row>
    <row r="15" spans="1:6" ht="15.75" thickBot="1" x14ac:dyDescent="0.3">
      <c r="B15" s="149" t="s">
        <v>36</v>
      </c>
    </row>
    <row r="16" spans="1:6" ht="15.75" thickBot="1" x14ac:dyDescent="0.3">
      <c r="A16" t="s">
        <v>75</v>
      </c>
      <c r="B16" s="92">
        <v>0.66</v>
      </c>
    </row>
    <row r="17" spans="1:2" ht="15.75" thickBot="1" x14ac:dyDescent="0.3">
      <c r="B17" s="149" t="s">
        <v>36</v>
      </c>
    </row>
    <row r="18" spans="1:2" ht="15.75" thickBot="1" x14ac:dyDescent="0.3">
      <c r="A18" t="s">
        <v>76</v>
      </c>
      <c r="B18" s="93">
        <f>'A COMPLETER'!B23</f>
        <v>0</v>
      </c>
    </row>
    <row r="19" spans="1:2" ht="15.75" thickBot="1" x14ac:dyDescent="0.3">
      <c r="B19" s="149" t="s">
        <v>41</v>
      </c>
    </row>
    <row r="20" spans="1:2" ht="15.75" thickBot="1" x14ac:dyDescent="0.3">
      <c r="A20" t="s">
        <v>168</v>
      </c>
      <c r="B20" s="95">
        <f>B10*B12*B14*B16*B18</f>
        <v>0</v>
      </c>
    </row>
  </sheetData>
  <sheetProtection algorithmName="SHA-512" hashValue="yF/LI4vd+ceJvdRmahRIwR5TepiMBQl4Io5AzQpg8MXXml0jjybJ1DioyoXJIVkzgPCkBK9zlyjYuazkcIBrPQ==" saltValue="UFNC+KeijNn7cJbG57rAiw==" spinCount="100000" sheet="1" objects="1" scenarios="1" selectLockedCells="1"/>
  <mergeCells count="1">
    <mergeCell ref="A1:F1"/>
  </mergeCells>
  <pageMargins left="0.7" right="0.7" top="0.75" bottom="0.75" header="0.3" footer="0.3"/>
  <pageSetup paperSize="9" scale="8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210C-ED46-4AFA-9D2F-AA13AD62436F}">
  <dimension ref="A1:H25"/>
  <sheetViews>
    <sheetView view="pageBreakPreview" zoomScaleNormal="100" zoomScaleSheetLayoutView="100" workbookViewId="0">
      <selection activeCell="A18" sqref="A18:D18"/>
    </sheetView>
  </sheetViews>
  <sheetFormatPr baseColWidth="10" defaultRowHeight="15" x14ac:dyDescent="0.25"/>
  <cols>
    <col min="1" max="1" width="4.140625" customWidth="1"/>
    <col min="2" max="2" width="44.140625" bestFit="1" customWidth="1"/>
    <col min="3" max="3" width="35.7109375" customWidth="1"/>
    <col min="4" max="4" width="18.85546875" customWidth="1"/>
    <col min="7" max="7" width="30.28515625" bestFit="1" customWidth="1"/>
    <col min="8" max="8" width="11.85546875" bestFit="1" customWidth="1"/>
  </cols>
  <sheetData>
    <row r="1" spans="1:8" x14ac:dyDescent="0.25">
      <c r="A1" s="225" t="s">
        <v>170</v>
      </c>
      <c r="B1" s="226"/>
      <c r="C1" s="226"/>
      <c r="D1" s="227"/>
    </row>
    <row r="2" spans="1:8" ht="45" x14ac:dyDescent="0.25">
      <c r="A2" s="98"/>
      <c r="B2" s="132" t="s">
        <v>98</v>
      </c>
      <c r="C2" s="111" t="s">
        <v>99</v>
      </c>
      <c r="D2" s="127" t="s">
        <v>100</v>
      </c>
    </row>
    <row r="3" spans="1:8" x14ac:dyDescent="0.25">
      <c r="A3" s="128" t="s">
        <v>101</v>
      </c>
      <c r="B3" s="113">
        <v>7.4999999999999997E-2</v>
      </c>
      <c r="C3" s="114">
        <v>22030</v>
      </c>
      <c r="D3" s="129">
        <v>0.45</v>
      </c>
    </row>
    <row r="4" spans="1:8" x14ac:dyDescent="0.25">
      <c r="A4" s="128"/>
      <c r="B4" s="113" t="s">
        <v>102</v>
      </c>
      <c r="C4" s="150" t="s">
        <v>169</v>
      </c>
      <c r="D4" s="129">
        <v>0.3</v>
      </c>
    </row>
    <row r="5" spans="1:8" x14ac:dyDescent="0.25">
      <c r="A5" s="128" t="s">
        <v>103</v>
      </c>
      <c r="B5" s="113">
        <v>0.05</v>
      </c>
      <c r="C5" s="114">
        <v>17624</v>
      </c>
      <c r="D5" s="129">
        <v>0.15</v>
      </c>
    </row>
    <row r="6" spans="1:8" ht="15.75" thickBot="1" x14ac:dyDescent="0.3">
      <c r="A6" s="130"/>
      <c r="B6" s="131" t="s">
        <v>104</v>
      </c>
      <c r="C6" s="223">
        <v>1432</v>
      </c>
      <c r="D6" s="224"/>
    </row>
    <row r="8" spans="1:8" ht="15.75" thickBot="1" x14ac:dyDescent="0.3"/>
    <row r="9" spans="1:8" ht="15.75" thickBot="1" x14ac:dyDescent="0.3">
      <c r="B9" t="s">
        <v>97</v>
      </c>
      <c r="C9" s="118" t="str">
        <f>'A COMPLETER'!B14</f>
        <v/>
      </c>
    </row>
    <row r="10" spans="1:8" ht="15.75" thickBot="1" x14ac:dyDescent="0.3">
      <c r="C10" s="119"/>
    </row>
    <row r="11" spans="1:8" ht="15.75" thickBot="1" x14ac:dyDescent="0.3">
      <c r="B11" t="s">
        <v>45</v>
      </c>
      <c r="C11" s="120" cm="1">
        <f t="array" ref="C11">_xlfn.IFS(C9&lt;B5,D5,AND(C9&gt;=B5,C9&lt;B3),D4,C9&gt;=B3,D3)</f>
        <v>0.45</v>
      </c>
    </row>
    <row r="12" spans="1:8" ht="15.75" thickBot="1" x14ac:dyDescent="0.3">
      <c r="C12" s="119"/>
    </row>
    <row r="13" spans="1:8" ht="15.75" thickBot="1" x14ac:dyDescent="0.3">
      <c r="B13" t="s">
        <v>44</v>
      </c>
      <c r="C13" s="121" t="e">
        <f>'A COMPLETER'!B24/'A COMPLETER'!B5</f>
        <v>#DIV/0!</v>
      </c>
      <c r="H13" s="115"/>
    </row>
    <row r="14" spans="1:8" ht="15.75" thickBot="1" x14ac:dyDescent="0.3">
      <c r="C14" s="119"/>
      <c r="H14" s="116"/>
    </row>
    <row r="15" spans="1:8" ht="15.75" thickBot="1" x14ac:dyDescent="0.3">
      <c r="B15" s="117" t="s">
        <v>105</v>
      </c>
      <c r="C15" s="121" t="e" cm="1">
        <f t="array" ref="C15">_xlfn.IFS(
AND(C11=D5,C13&lt;=C5),C13,
AND(C11=D5,C13&gt;C5),C5,
AND(C11=D4,C13&lt;=8812+(C9*176236)),C13,
AND(C11=D4,C13&gt;8812+(C9*176236)),8812+(C9*176236),
AND(C11=D3,C13&lt;=C3),C13,
AND(C11=D3,C13&gt;C3),C3)</f>
        <v>#DIV/0!</v>
      </c>
      <c r="H15" s="116"/>
    </row>
    <row r="16" spans="1:8" x14ac:dyDescent="0.25">
      <c r="B16" s="117"/>
      <c r="C16" s="122"/>
      <c r="H16" s="116"/>
    </row>
    <row r="17" spans="1:4" x14ac:dyDescent="0.25">
      <c r="B17" s="117"/>
      <c r="C17" s="123"/>
    </row>
    <row r="18" spans="1:4" ht="21" x14ac:dyDescent="0.25">
      <c r="A18" s="228" t="s">
        <v>78</v>
      </c>
      <c r="B18" s="228"/>
      <c r="C18" s="228"/>
      <c r="D18" s="228"/>
    </row>
    <row r="19" spans="1:4" ht="15.75" thickBot="1" x14ac:dyDescent="0.3">
      <c r="B19" s="117"/>
      <c r="C19" s="123"/>
    </row>
    <row r="20" spans="1:4" ht="15.75" thickBot="1" x14ac:dyDescent="0.3">
      <c r="B20" t="s">
        <v>46</v>
      </c>
      <c r="C20" s="124" t="e">
        <f>IF((C9*C11*C15)&gt;C6,C6,C9*C11*C15)</f>
        <v>#VALUE!</v>
      </c>
    </row>
    <row r="21" spans="1:4" ht="15.75" thickBot="1" x14ac:dyDescent="0.3">
      <c r="C21" s="119" t="s">
        <v>36</v>
      </c>
    </row>
    <row r="22" spans="1:4" ht="15.75" thickBot="1" x14ac:dyDescent="0.3">
      <c r="B22" t="s">
        <v>92</v>
      </c>
      <c r="C22" s="107">
        <f>'A COMPLETER'!B5</f>
        <v>0</v>
      </c>
    </row>
    <row r="23" spans="1:4" ht="15.75" thickBot="1" x14ac:dyDescent="0.3">
      <c r="C23" s="119" t="s">
        <v>41</v>
      </c>
    </row>
    <row r="24" spans="1:4" ht="15.75" thickBot="1" x14ac:dyDescent="0.3">
      <c r="B24" s="106" t="s">
        <v>77</v>
      </c>
      <c r="C24" s="125" t="e">
        <f>C20*C22</f>
        <v>#VALUE!</v>
      </c>
    </row>
    <row r="25" spans="1:4" x14ac:dyDescent="0.25">
      <c r="C25" s="100"/>
    </row>
  </sheetData>
  <sheetProtection algorithmName="SHA-512" hashValue="ujDKcvokDhFWTwG6qZerAmtaIN69tIwEZImHdowpgGPLbHzKXa9Ft51rJky+eCvt+zvy7QzqwuzSG72YMRIeCg==" saltValue="NiYmhaMyYXVkHX5JfPku4w==" spinCount="100000" sheet="1" objects="1" scenarios="1" selectLockedCells="1"/>
  <mergeCells count="3">
    <mergeCell ref="C6:D6"/>
    <mergeCell ref="A1:D1"/>
    <mergeCell ref="A18:D18"/>
  </mergeCells>
  <pageMargins left="0.7" right="0.7" top="0.75" bottom="0.75" header="0.3" footer="0.3"/>
  <pageSetup paperSize="9" scale="8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B2506-1502-4FCA-A224-6D864DF3D72E}">
  <dimension ref="A1:F19"/>
  <sheetViews>
    <sheetView view="pageBreakPreview" zoomScale="90" zoomScaleNormal="100" zoomScaleSheetLayoutView="90" workbookViewId="0">
      <selection activeCell="A7" sqref="A7:F7"/>
    </sheetView>
  </sheetViews>
  <sheetFormatPr baseColWidth="10" defaultRowHeight="15" x14ac:dyDescent="0.25"/>
  <cols>
    <col min="3" max="3" width="6.85546875" customWidth="1"/>
    <col min="4" max="4" width="14.85546875" customWidth="1"/>
  </cols>
  <sheetData>
    <row r="1" spans="1:6" x14ac:dyDescent="0.25">
      <c r="A1" s="232" t="s">
        <v>51</v>
      </c>
      <c r="B1" s="232"/>
      <c r="C1" s="232"/>
      <c r="D1" s="232"/>
      <c r="E1" s="232"/>
      <c r="F1" s="232"/>
    </row>
    <row r="2" spans="1:6" ht="54" customHeight="1" x14ac:dyDescent="0.25">
      <c r="D2" s="229" t="s">
        <v>83</v>
      </c>
      <c r="E2" s="230"/>
      <c r="F2" s="231"/>
    </row>
    <row r="3" spans="1:6" x14ac:dyDescent="0.25">
      <c r="A3" s="25" t="s">
        <v>79</v>
      </c>
      <c r="B3" s="96">
        <v>2100</v>
      </c>
      <c r="C3" s="97" t="s">
        <v>82</v>
      </c>
      <c r="D3" s="98" t="s">
        <v>84</v>
      </c>
      <c r="E3" s="99">
        <v>0.89</v>
      </c>
      <c r="F3" s="97" t="s">
        <v>85</v>
      </c>
    </row>
    <row r="4" spans="1:6" x14ac:dyDescent="0.25">
      <c r="A4" s="25" t="s">
        <v>80</v>
      </c>
      <c r="B4" s="96">
        <v>800</v>
      </c>
      <c r="C4" s="97" t="s">
        <v>82</v>
      </c>
      <c r="D4" s="98" t="s">
        <v>84</v>
      </c>
      <c r="E4" s="99">
        <v>1.18</v>
      </c>
      <c r="F4" s="97" t="s">
        <v>85</v>
      </c>
    </row>
    <row r="5" spans="1:6" x14ac:dyDescent="0.25">
      <c r="A5" s="25" t="s">
        <v>81</v>
      </c>
      <c r="B5" s="96">
        <v>300</v>
      </c>
      <c r="C5" s="97" t="s">
        <v>82</v>
      </c>
      <c r="D5" s="98" t="s">
        <v>84</v>
      </c>
      <c r="E5" s="99">
        <v>1.49</v>
      </c>
      <c r="F5" s="97" t="s">
        <v>85</v>
      </c>
    </row>
    <row r="7" spans="1:6" ht="21" x14ac:dyDescent="0.25">
      <c r="A7" s="221" t="s">
        <v>86</v>
      </c>
      <c r="B7" s="221"/>
      <c r="C7" s="221"/>
      <c r="D7" s="221"/>
      <c r="E7" s="221"/>
      <c r="F7" s="221"/>
    </row>
    <row r="8" spans="1:6" ht="15.75" thickBot="1" x14ac:dyDescent="0.3"/>
    <row r="9" spans="1:6" ht="61.5" customHeight="1" thickBot="1" x14ac:dyDescent="0.3">
      <c r="A9" s="233" t="s">
        <v>87</v>
      </c>
      <c r="B9" s="233"/>
      <c r="D9" s="102">
        <f>'A COMPLETER'!B32</f>
        <v>0</v>
      </c>
    </row>
    <row r="10" spans="1:6" ht="15.75" thickBot="1" x14ac:dyDescent="0.3">
      <c r="D10" s="149" t="s">
        <v>89</v>
      </c>
    </row>
    <row r="11" spans="1:6" ht="15.75" thickBot="1" x14ac:dyDescent="0.3">
      <c r="A11" t="s">
        <v>88</v>
      </c>
      <c r="D11" s="103">
        <f>'A COMPLETER'!B19</f>
        <v>0</v>
      </c>
    </row>
    <row r="12" spans="1:6" ht="15.75" thickBot="1" x14ac:dyDescent="0.3">
      <c r="D12" s="149" t="s">
        <v>41</v>
      </c>
    </row>
    <row r="13" spans="1:6" ht="15.75" thickBot="1" x14ac:dyDescent="0.3">
      <c r="A13" t="s">
        <v>90</v>
      </c>
      <c r="D13" s="91" t="e">
        <f>D9/D11</f>
        <v>#DIV/0!</v>
      </c>
    </row>
    <row r="14" spans="1:6" ht="15.75" thickBot="1" x14ac:dyDescent="0.3"/>
    <row r="15" spans="1:6" ht="15.75" thickBot="1" x14ac:dyDescent="0.3">
      <c r="A15" t="s">
        <v>91</v>
      </c>
      <c r="D15" s="105" t="e" cm="1">
        <f t="array" ref="D15">_xlfn.IFS(
D13&lt;=E3,B3,
D13&lt;=E4,B4,
D13&lt;=E5,B5,
D13&gt;E5,0)</f>
        <v>#DIV/0!</v>
      </c>
    </row>
    <row r="16" spans="1:6" ht="15.75" thickBot="1" x14ac:dyDescent="0.3">
      <c r="D16" s="149" t="s">
        <v>36</v>
      </c>
    </row>
    <row r="17" spans="1:4" ht="15.75" thickBot="1" x14ac:dyDescent="0.3">
      <c r="A17" t="s">
        <v>92</v>
      </c>
      <c r="D17" s="103">
        <f>'A COMPLETER'!B5</f>
        <v>0</v>
      </c>
    </row>
    <row r="18" spans="1:4" ht="15.75" thickBot="1" x14ac:dyDescent="0.3">
      <c r="D18" s="149" t="s">
        <v>41</v>
      </c>
    </row>
    <row r="19" spans="1:4" ht="15.75" thickBot="1" x14ac:dyDescent="0.3">
      <c r="A19" s="106" t="s">
        <v>77</v>
      </c>
      <c r="D19" s="104" t="e">
        <f>D15*D17</f>
        <v>#DIV/0!</v>
      </c>
    </row>
  </sheetData>
  <sheetProtection algorithmName="SHA-512" hashValue="P11doSmAT3U6CAm24tKbA9KR2hb5/Gfw7PSl/3f9PMKUH+pMOsjWLotsWHu81f9Ol6sa7IUDmkWqLRTg44SU+A==" saltValue="KT8p1cY4ix+MP2dd5cQz6w==" spinCount="100000" sheet="1" objects="1" scenarios="1" selectLockedCells="1"/>
  <mergeCells count="4">
    <mergeCell ref="D2:F2"/>
    <mergeCell ref="A1:F1"/>
    <mergeCell ref="A9:B9"/>
    <mergeCell ref="A7:F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C92A1-340A-4C11-8DCE-A6650E1D1471}">
  <dimension ref="A8:B22"/>
  <sheetViews>
    <sheetView view="pageBreakPreview" zoomScaleNormal="100" zoomScaleSheetLayoutView="100" workbookViewId="0">
      <selection activeCell="A8" sqref="A8"/>
    </sheetView>
  </sheetViews>
  <sheetFormatPr baseColWidth="10" defaultRowHeight="15" x14ac:dyDescent="0.25"/>
  <cols>
    <col min="1" max="1" width="41.42578125" bestFit="1" customWidth="1"/>
    <col min="2" max="2" width="14.5703125" customWidth="1"/>
  </cols>
  <sheetData>
    <row r="8" spans="1:2" x14ac:dyDescent="0.25">
      <c r="A8" s="35" t="s">
        <v>93</v>
      </c>
      <c r="B8" s="35"/>
    </row>
    <row r="9" spans="1:2" ht="15.75" thickBot="1" x14ac:dyDescent="0.3"/>
    <row r="10" spans="1:2" ht="30.75" thickBot="1" x14ac:dyDescent="0.3">
      <c r="A10" s="101" t="s">
        <v>95</v>
      </c>
      <c r="B10" s="107" t="str">
        <f>'A COMPLETER'!B17</f>
        <v/>
      </c>
    </row>
    <row r="11" spans="1:2" ht="15.75" thickBot="1" x14ac:dyDescent="0.3">
      <c r="B11" s="108" t="s">
        <v>36</v>
      </c>
    </row>
    <row r="12" spans="1:2" ht="15.75" thickBot="1" x14ac:dyDescent="0.3">
      <c r="A12" t="s">
        <v>94</v>
      </c>
      <c r="B12" s="90">
        <v>10</v>
      </c>
    </row>
    <row r="13" spans="1:2" ht="15.75" thickBot="1" x14ac:dyDescent="0.3">
      <c r="B13" s="108" t="s">
        <v>36</v>
      </c>
    </row>
    <row r="14" spans="1:2" ht="15.75" thickBot="1" x14ac:dyDescent="0.3">
      <c r="A14" t="s">
        <v>96</v>
      </c>
      <c r="B14" s="90">
        <f>'A COMPLETER'!B5</f>
        <v>0</v>
      </c>
    </row>
    <row r="15" spans="1:2" ht="15.75" thickBot="1" x14ac:dyDescent="0.3">
      <c r="B15" s="108" t="s">
        <v>36</v>
      </c>
    </row>
    <row r="16" spans="1:2" ht="15.75" thickBot="1" x14ac:dyDescent="0.3">
      <c r="A16" t="s">
        <v>74</v>
      </c>
      <c r="B16" s="91">
        <f>IF('A COMPLETER'!B30&lt;='A COMPLETER'!B25,'A COMPLETER'!B30,'A COMPLETER'!B25)</f>
        <v>8.27</v>
      </c>
    </row>
    <row r="17" spans="1:2" ht="15.75" thickBot="1" x14ac:dyDescent="0.3">
      <c r="B17" s="108" t="s">
        <v>36</v>
      </c>
    </row>
    <row r="18" spans="1:2" ht="15.75" thickBot="1" x14ac:dyDescent="0.3">
      <c r="A18" t="s">
        <v>75</v>
      </c>
      <c r="B18" s="92">
        <v>0.66</v>
      </c>
    </row>
    <row r="19" spans="1:2" ht="15.75" thickBot="1" x14ac:dyDescent="0.3">
      <c r="B19" s="108" t="s">
        <v>36</v>
      </c>
    </row>
    <row r="20" spans="1:2" ht="15.75" thickBot="1" x14ac:dyDescent="0.3">
      <c r="A20" t="s">
        <v>76</v>
      </c>
      <c r="B20" s="93">
        <f>'A COMPLETER'!B23</f>
        <v>0</v>
      </c>
    </row>
    <row r="21" spans="1:2" ht="15.75" thickBot="1" x14ac:dyDescent="0.3">
      <c r="B21" s="108" t="s">
        <v>41</v>
      </c>
    </row>
    <row r="22" spans="1:2" ht="15.75" thickBot="1" x14ac:dyDescent="0.3">
      <c r="A22" t="s">
        <v>77</v>
      </c>
      <c r="B22" s="94" t="e">
        <f>B10*B12*B14*B16*B18*B20</f>
        <v>#VALUE!</v>
      </c>
    </row>
  </sheetData>
  <sheetProtection algorithmName="SHA-512" hashValue="rUQP3qbQKXqLIMhZ7xqxqBj9Z+oaVZG6X0K1HCKtV/V5ObEfLFqMxNzUEBqUfDopK7TgAe6ovkZmVbjHwUqCzw==" saltValue="xrofw/AqWetZwdEzgIyuig==" spinCount="100000" sheet="1" objects="1" scenarios="1" selectLockedCells="1"/>
  <pageMargins left="0.7" right="0.7" top="0.75" bottom="0.75" header="0.3" footer="0.3"/>
  <pageSetup paperSize="9" scale="7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0D201-9E51-4AB1-9B44-77789EFEDB48}">
  <dimension ref="A1:E14"/>
  <sheetViews>
    <sheetView view="pageBreakPreview" zoomScale="120" zoomScaleNormal="100" zoomScaleSheetLayoutView="120" workbookViewId="0">
      <selection activeCell="A6" sqref="A6:E6"/>
    </sheetView>
  </sheetViews>
  <sheetFormatPr baseColWidth="10" defaultRowHeight="15" x14ac:dyDescent="0.25"/>
  <cols>
    <col min="1" max="1" width="36.42578125" bestFit="1" customWidth="1"/>
    <col min="2" max="2" width="14.85546875" bestFit="1" customWidth="1"/>
  </cols>
  <sheetData>
    <row r="1" spans="1:5" x14ac:dyDescent="0.25">
      <c r="A1" s="234" t="s">
        <v>51</v>
      </c>
      <c r="B1" s="234"/>
    </row>
    <row r="2" spans="1:5" x14ac:dyDescent="0.25">
      <c r="B2" s="138" t="s">
        <v>125</v>
      </c>
    </row>
    <row r="3" spans="1:5" x14ac:dyDescent="0.25">
      <c r="A3" s="25" t="s">
        <v>124</v>
      </c>
      <c r="B3" s="112">
        <v>970</v>
      </c>
    </row>
    <row r="4" spans="1:5" x14ac:dyDescent="0.25">
      <c r="A4" s="25" t="s">
        <v>126</v>
      </c>
      <c r="B4" s="112">
        <v>475</v>
      </c>
    </row>
    <row r="6" spans="1:5" ht="21" x14ac:dyDescent="0.25">
      <c r="A6" s="221" t="s">
        <v>122</v>
      </c>
      <c r="B6" s="221"/>
      <c r="C6" s="221"/>
      <c r="D6" s="221"/>
      <c r="E6" s="221"/>
    </row>
    <row r="7" spans="1:5" ht="15.75" thickBot="1" x14ac:dyDescent="0.3"/>
    <row r="8" spans="1:5" ht="15.75" thickBot="1" x14ac:dyDescent="0.3">
      <c r="A8" t="s">
        <v>123</v>
      </c>
      <c r="B8" s="110">
        <f>'A COMPLETER'!B5</f>
        <v>0</v>
      </c>
    </row>
    <row r="9" spans="1:5" ht="15.75" thickBot="1" x14ac:dyDescent="0.3">
      <c r="B9" s="149" t="s">
        <v>36</v>
      </c>
    </row>
    <row r="10" spans="1:5" ht="15.75" thickBot="1" x14ac:dyDescent="0.3">
      <c r="A10" t="s">
        <v>127</v>
      </c>
      <c r="B10" s="135" cm="1">
        <f t="array" ref="B10">IF('A COMPLETER'!B34="Oui",
_xlfn.IFS(
'A COMPLETER'!B35="Association",'Bonus Attractivité'!B3,
'A COMPLETER'!B35="Entreprise privée",'Bonus Attractivité'!B3,
'A COMPLETER'!B35="Mutuelle",'Bonus Attractivité'!B3,
'A COMPLETER'!B35="CAF",'Bonus Attractivité'!B3,
'A COMPLETER'!B35="Commune",'Bonus Attractivité'!B4,
'A COMPLETER'!B35="EPCI",'Bonus Attractivité'!B4,
'A COMPLETER'!B35="CCAS",'Bonus Attractivité'!B4,
'A COMPLETER'!B35="EPA",'Bonus Attractivité'!B4,
'A COMPLETER'!B35="Etablissement hospitalier",0,
'A COMPLETER'!B35="Administration de l'Etat",'Bonus Attractivité'!B4),0)</f>
        <v>0</v>
      </c>
    </row>
    <row r="11" spans="1:5" ht="15.75" thickBot="1" x14ac:dyDescent="0.3">
      <c r="B11" s="149" t="s">
        <v>41</v>
      </c>
    </row>
    <row r="12" spans="1:5" ht="15.75" thickBot="1" x14ac:dyDescent="0.3">
      <c r="A12" t="s">
        <v>77</v>
      </c>
      <c r="B12" s="136">
        <f>B8*B10</f>
        <v>0</v>
      </c>
    </row>
    <row r="14" spans="1:5" x14ac:dyDescent="0.25">
      <c r="A14" s="137" t="s">
        <v>129</v>
      </c>
    </row>
  </sheetData>
  <sheetProtection algorithmName="SHA-512" hashValue="Dh5MKDBXpWfYKpFUyOrrNtQ5pQ9hmsw3Q/hxzF3hMy5I4da7r6CVV5/YsjEY3sLZa3ZOiLNCtwu9YbI0H1NQPw==" saltValue="urdCaUXNbK//YsuSpa1w0A==" spinCount="100000" sheet="1" objects="1" scenarios="1" selectLockedCells="1"/>
  <mergeCells count="2">
    <mergeCell ref="A1:B1"/>
    <mergeCell ref="A6:E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C25-5616-4BFF-BC69-B12EA219B83D}">
  <dimension ref="A1:N34"/>
  <sheetViews>
    <sheetView view="pageBreakPreview" topLeftCell="A14" zoomScaleNormal="100" zoomScaleSheetLayoutView="100" workbookViewId="0">
      <selection activeCell="A2" sqref="A2:E2"/>
    </sheetView>
  </sheetViews>
  <sheetFormatPr baseColWidth="10" defaultRowHeight="15" x14ac:dyDescent="0.25"/>
  <cols>
    <col min="1" max="1" width="36" style="152" customWidth="1"/>
    <col min="2" max="2" width="15.140625" style="153" customWidth="1"/>
    <col min="3" max="3" width="11.42578125" style="152"/>
    <col min="4" max="4" width="26.5703125" style="152" customWidth="1"/>
    <col min="5" max="6" width="11.42578125" style="152"/>
    <col min="7" max="7" width="0" style="152" hidden="1" customWidth="1"/>
    <col min="8" max="8" width="21.42578125" style="152" hidden="1" customWidth="1"/>
    <col min="9" max="14" width="0" style="152" hidden="1" customWidth="1"/>
    <col min="15" max="16384" width="11.42578125" style="152"/>
  </cols>
  <sheetData>
    <row r="1" spans="1:14" ht="15.75" thickBot="1" x14ac:dyDescent="0.3">
      <c r="H1" s="235" t="s">
        <v>131</v>
      </c>
      <c r="I1" s="235"/>
      <c r="J1" s="235"/>
      <c r="K1" s="235"/>
      <c r="L1" s="235"/>
      <c r="M1" s="235"/>
      <c r="N1" s="235"/>
    </row>
    <row r="2" spans="1:14" s="154" customFormat="1" ht="60" x14ac:dyDescent="0.25">
      <c r="A2" s="236" t="s">
        <v>173</v>
      </c>
      <c r="B2" s="237"/>
      <c r="C2" s="237"/>
      <c r="D2" s="237"/>
      <c r="E2" s="238"/>
      <c r="H2" s="155" t="s">
        <v>138</v>
      </c>
      <c r="I2" s="155" t="s">
        <v>132</v>
      </c>
      <c r="J2" s="155" t="s">
        <v>137</v>
      </c>
      <c r="K2" s="155" t="s">
        <v>133</v>
      </c>
      <c r="L2" s="155" t="s">
        <v>134</v>
      </c>
      <c r="M2" s="155" t="s">
        <v>135</v>
      </c>
      <c r="N2" s="155" t="s">
        <v>136</v>
      </c>
    </row>
    <row r="3" spans="1:14" ht="15.75" thickBot="1" x14ac:dyDescent="0.3">
      <c r="A3" s="156"/>
      <c r="B3" s="157"/>
      <c r="C3" s="158"/>
      <c r="D3" s="158"/>
      <c r="E3" s="159"/>
      <c r="H3" s="160" t="s">
        <v>139</v>
      </c>
      <c r="I3" s="161">
        <v>9</v>
      </c>
      <c r="J3" s="162">
        <v>3600</v>
      </c>
      <c r="K3" s="162">
        <v>1700</v>
      </c>
      <c r="L3" s="162">
        <v>3000</v>
      </c>
      <c r="M3" s="162">
        <v>3240</v>
      </c>
      <c r="N3" s="162">
        <v>3500</v>
      </c>
    </row>
    <row r="4" spans="1:14" ht="15.75" thickBot="1" x14ac:dyDescent="0.3">
      <c r="A4" s="156" t="s">
        <v>150</v>
      </c>
      <c r="B4" s="163" cm="1">
        <f t="array" ref="B4">_xlfn.IFS(
OR('A COMPLETER'!B40="",'A COMPLETER'!B40=0),0,
'A COMPLETER'!B57&lt;='A COMPLETER'!B40,'A COMPLETER'!B57,
'A COMPLETER'!B57&gt;'A COMPLETER'!B40,'A COMPLETER'!B40)</f>
        <v>0</v>
      </c>
      <c r="C4" s="158"/>
      <c r="D4" s="158" t="s">
        <v>151</v>
      </c>
      <c r="E4" s="163" cm="1">
        <f t="array" ref="E4">_xlfn.IFS(OR('A COMPLETER'!B57="",'A COMPLETER'!B57=0),0,
OR('A COMPLETER'!B40="",'A COMPLETER'!B40=0),'A COMPLETER'!B57,
'A COMPLETER'!B57&lt;='A COMPLETER'!B40,0,
'A COMPLETER'!B57&gt;'A COMPLETER'!B40,'A COMPLETER'!B57-'A COMPLETER'!B40)</f>
        <v>0</v>
      </c>
      <c r="H4" s="160" t="s">
        <v>145</v>
      </c>
      <c r="I4" s="161">
        <v>8</v>
      </c>
      <c r="J4" s="162">
        <v>3300</v>
      </c>
      <c r="K4" s="162">
        <v>1400</v>
      </c>
      <c r="L4" s="162">
        <v>2000</v>
      </c>
      <c r="M4" s="162">
        <v>2160</v>
      </c>
      <c r="N4" s="162">
        <v>2330</v>
      </c>
    </row>
    <row r="5" spans="1:14" ht="15.75" thickBot="1" x14ac:dyDescent="0.3">
      <c r="A5" s="156"/>
      <c r="B5" s="157" t="s">
        <v>36</v>
      </c>
      <c r="C5" s="158"/>
      <c r="D5" s="158"/>
      <c r="E5" s="164" t="s">
        <v>36</v>
      </c>
      <c r="H5" s="160" t="s">
        <v>146</v>
      </c>
      <c r="I5" s="161">
        <v>7</v>
      </c>
      <c r="J5" s="162">
        <v>3000</v>
      </c>
      <c r="K5" s="162">
        <v>1150</v>
      </c>
      <c r="L5" s="162">
        <v>1600</v>
      </c>
      <c r="M5" s="162">
        <v>1730</v>
      </c>
      <c r="N5" s="162">
        <v>1870</v>
      </c>
    </row>
    <row r="6" spans="1:14" ht="15.75" thickBot="1" x14ac:dyDescent="0.3">
      <c r="A6" s="156" t="s">
        <v>153</v>
      </c>
      <c r="B6" s="165">
        <f>'A COMPLETER'!B41</f>
        <v>0</v>
      </c>
      <c r="C6" s="158"/>
      <c r="D6" s="158" t="s">
        <v>155</v>
      </c>
      <c r="E6" s="166" t="e" cm="1">
        <f t="array" ref="E6">_xlfn.SWITCH('A COMPLETER'!B42,
I11,J11,
I10,J10,
I9,J9,
I8,J8,
I7,J7,
I6,J6,
I5,J5,
I4,J4,
I3,J3)</f>
        <v>#N/A</v>
      </c>
      <c r="H6" s="160" t="s">
        <v>147</v>
      </c>
      <c r="I6" s="161">
        <v>6</v>
      </c>
      <c r="J6" s="162">
        <v>2900</v>
      </c>
      <c r="K6" s="162">
        <v>1100</v>
      </c>
      <c r="L6" s="162">
        <v>1450</v>
      </c>
      <c r="M6" s="162">
        <v>1570</v>
      </c>
      <c r="N6" s="162">
        <v>1700</v>
      </c>
    </row>
    <row r="7" spans="1:14" ht="15.75" thickBot="1" x14ac:dyDescent="0.3">
      <c r="A7" s="156"/>
      <c r="B7" s="157" t="s">
        <v>41</v>
      </c>
      <c r="C7" s="158"/>
      <c r="D7" s="158"/>
      <c r="E7" s="159" t="s">
        <v>41</v>
      </c>
      <c r="H7" s="160" t="s">
        <v>140</v>
      </c>
      <c r="I7" s="161">
        <v>5</v>
      </c>
      <c r="J7" s="162">
        <v>2800</v>
      </c>
      <c r="K7" s="162">
        <v>950</v>
      </c>
      <c r="L7" s="162">
        <v>1200</v>
      </c>
      <c r="M7" s="162">
        <v>1300</v>
      </c>
      <c r="N7" s="162">
        <v>1410</v>
      </c>
    </row>
    <row r="8" spans="1:14" ht="15.75" thickBot="1" x14ac:dyDescent="0.3">
      <c r="A8" s="156" t="s">
        <v>154</v>
      </c>
      <c r="B8" s="165">
        <f>B4*B6</f>
        <v>0</v>
      </c>
      <c r="C8" s="157" t="s">
        <v>160</v>
      </c>
      <c r="D8" s="158" t="s">
        <v>156</v>
      </c>
      <c r="E8" s="167" t="e">
        <f>E4*E6</f>
        <v>#N/A</v>
      </c>
      <c r="H8" s="160" t="s">
        <v>141</v>
      </c>
      <c r="I8" s="161">
        <v>4</v>
      </c>
      <c r="J8" s="162">
        <v>2750</v>
      </c>
      <c r="K8" s="162">
        <v>900</v>
      </c>
      <c r="L8" s="162">
        <v>1100</v>
      </c>
      <c r="M8" s="162">
        <v>1190</v>
      </c>
      <c r="N8" s="162">
        <v>1290</v>
      </c>
    </row>
    <row r="9" spans="1:14" ht="15.75" thickBot="1" x14ac:dyDescent="0.3">
      <c r="A9" s="156"/>
      <c r="B9" s="157"/>
      <c r="C9" s="158"/>
      <c r="D9" s="158"/>
      <c r="E9" s="159"/>
      <c r="H9" s="160" t="s">
        <v>142</v>
      </c>
      <c r="I9" s="161">
        <v>3</v>
      </c>
      <c r="J9" s="162">
        <v>2700</v>
      </c>
      <c r="K9" s="162">
        <v>800</v>
      </c>
      <c r="L9" s="162">
        <v>950</v>
      </c>
      <c r="M9" s="162">
        <v>1030</v>
      </c>
      <c r="N9" s="162">
        <v>1110</v>
      </c>
    </row>
    <row r="10" spans="1:14" ht="30.75" thickBot="1" x14ac:dyDescent="0.3">
      <c r="A10" s="168" t="s">
        <v>157</v>
      </c>
      <c r="B10" s="169" t="e">
        <f>B8+E8</f>
        <v>#N/A</v>
      </c>
      <c r="C10" s="158"/>
      <c r="D10" s="158"/>
      <c r="E10" s="159"/>
      <c r="H10" s="160" t="s">
        <v>143</v>
      </c>
      <c r="I10" s="161">
        <v>2</v>
      </c>
      <c r="J10" s="162">
        <v>2650</v>
      </c>
      <c r="K10" s="162">
        <v>750</v>
      </c>
      <c r="L10" s="162">
        <v>850</v>
      </c>
      <c r="M10" s="162">
        <v>920</v>
      </c>
      <c r="N10" s="162">
        <v>990</v>
      </c>
    </row>
    <row r="11" spans="1:14" ht="15.75" thickBot="1" x14ac:dyDescent="0.3">
      <c r="A11" s="156"/>
      <c r="B11" s="157"/>
      <c r="C11" s="158"/>
      <c r="D11" s="158"/>
      <c r="E11" s="159"/>
      <c r="H11" s="160" t="s">
        <v>144</v>
      </c>
      <c r="I11" s="161">
        <v>1</v>
      </c>
      <c r="J11" s="162">
        <v>2600</v>
      </c>
      <c r="K11" s="162">
        <v>400</v>
      </c>
      <c r="L11" s="162">
        <v>500</v>
      </c>
      <c r="M11" s="162">
        <v>540</v>
      </c>
      <c r="N11" s="162">
        <v>580</v>
      </c>
    </row>
    <row r="12" spans="1:14" ht="15.75" thickBot="1" x14ac:dyDescent="0.3">
      <c r="A12" s="156" t="s">
        <v>158</v>
      </c>
      <c r="B12" s="165">
        <f>'A COMPLETER'!B24*0.9</f>
        <v>0</v>
      </c>
      <c r="C12" s="158"/>
      <c r="D12" s="158"/>
      <c r="E12" s="159"/>
      <c r="I12" s="153"/>
    </row>
    <row r="13" spans="1:14" ht="15.75" thickBot="1" x14ac:dyDescent="0.3">
      <c r="A13" s="156"/>
      <c r="B13" s="157"/>
      <c r="C13" s="158"/>
      <c r="D13" s="158"/>
      <c r="E13" s="159"/>
      <c r="H13" s="161" t="s">
        <v>162</v>
      </c>
      <c r="I13" s="161">
        <v>2025</v>
      </c>
      <c r="J13" s="170">
        <v>2026</v>
      </c>
      <c r="K13" s="170">
        <v>2027</v>
      </c>
    </row>
    <row r="14" spans="1:14" ht="75.75" thickBot="1" x14ac:dyDescent="0.3">
      <c r="A14" s="171" t="s">
        <v>165</v>
      </c>
      <c r="B14" s="172" t="e">
        <f>'A COMPLETER'!B32+PSU!B11+'Heures de préparation'!B20+'Bonus Inclusion Handicap'!C24+'Bonus Mixité Sociale'!D19+'Bonus Attractivité'!B12+'Journées Pédagogiques'!B22+'Bonus Territoire CTG'!B10</f>
        <v>#VALUE!</v>
      </c>
      <c r="C14" s="158"/>
      <c r="D14" s="158"/>
      <c r="E14" s="159"/>
      <c r="H14" s="173" t="s">
        <v>163</v>
      </c>
      <c r="I14" s="174">
        <v>1.1000000000000001</v>
      </c>
      <c r="J14" s="175">
        <v>1.081</v>
      </c>
      <c r="K14" s="175">
        <v>1.081</v>
      </c>
    </row>
    <row r="15" spans="1:14" ht="15.75" thickBot="1" x14ac:dyDescent="0.3">
      <c r="A15" s="156"/>
      <c r="B15" s="157"/>
      <c r="C15" s="158"/>
      <c r="D15" s="158"/>
      <c r="E15" s="159"/>
    </row>
    <row r="16" spans="1:14" ht="15.75" thickBot="1" x14ac:dyDescent="0.3">
      <c r="A16" s="156" t="s">
        <v>159</v>
      </c>
      <c r="B16" s="176" t="e">
        <f>IF(B14&lt;B12,B10,IF((B12-'A COMPLETER'!B32-'RECAP DROITS'!B3-'RECAP DROITS'!B5-'RECAP DROITS'!B11-'RECAP DROITS'!B9-'RECAP DROITS'!B7-'RECAP DROITS'!B13)&gt;0,B12-'A COMPLETER'!B32-'RECAP DROITS'!B3-'RECAP DROITS'!B5-'RECAP DROITS'!B11-'RECAP DROITS'!B9-'RECAP DROITS'!B7-'RECAP DROITS'!B13,0))</f>
        <v>#VALUE!</v>
      </c>
      <c r="C16" s="158"/>
      <c r="D16" s="177"/>
      <c r="E16" s="178"/>
    </row>
    <row r="17" spans="1:5" ht="15.75" thickBot="1" x14ac:dyDescent="0.3">
      <c r="A17" s="179" t="e">
        <f>IF(B16&lt;B10,"Ecrêtement de","")</f>
        <v>#VALUE!</v>
      </c>
      <c r="B17" s="180" t="e">
        <f>IF(B16&lt;B10,B10-B16,"")</f>
        <v>#VALUE!</v>
      </c>
      <c r="C17" s="181"/>
      <c r="D17" s="181"/>
      <c r="E17" s="182"/>
    </row>
    <row r="18" spans="1:5" ht="15.75" thickBot="1" x14ac:dyDescent="0.3"/>
    <row r="19" spans="1:5" ht="15.75" thickBot="1" x14ac:dyDescent="0.3">
      <c r="A19" s="236" t="s">
        <v>171</v>
      </c>
      <c r="B19" s="237"/>
      <c r="C19" s="237"/>
      <c r="D19" s="237"/>
      <c r="E19" s="238"/>
    </row>
    <row r="20" spans="1:5" ht="15.75" thickBot="1" x14ac:dyDescent="0.3">
      <c r="A20" s="156" t="s">
        <v>150</v>
      </c>
      <c r="B20" s="163" cm="1">
        <f t="array" ref="B20">_xlfn.IFS(
OR('A COMPLETER'!B40="",'A COMPLETER'!B40=0),0,
'A COMPLETER'!B57&lt;='A COMPLETER'!B40,'A COMPLETER'!B57,
'A COMPLETER'!B57&gt;'A COMPLETER'!B40,'A COMPLETER'!B40)</f>
        <v>0</v>
      </c>
      <c r="C20" s="183"/>
      <c r="D20" s="184" t="s">
        <v>151</v>
      </c>
      <c r="E20" s="185" cm="1">
        <f t="array" ref="E20">_xlfn.IFS(OR('A COMPLETER'!B57="",'A COMPLETER'!B57=0),0,
OR('A COMPLETER'!B40="",'A COMPLETER'!B40=0),'A COMPLETER'!B57,
'A COMPLETER'!B57&lt;='A COMPLETER'!B40,0,
'A COMPLETER'!B57&gt;'A COMPLETER'!B40,ROUND('A COMPLETER'!B57-'A COMPLETER'!B40,0))</f>
        <v>0</v>
      </c>
    </row>
    <row r="21" spans="1:5" ht="15.75" thickBot="1" x14ac:dyDescent="0.3">
      <c r="A21" s="186"/>
      <c r="B21" s="183" t="s">
        <v>148</v>
      </c>
      <c r="C21" s="183"/>
      <c r="D21" s="187"/>
      <c r="E21" s="188" t="s">
        <v>36</v>
      </c>
    </row>
    <row r="22" spans="1:5" ht="15.75" thickBot="1" x14ac:dyDescent="0.3">
      <c r="A22" s="156" t="s">
        <v>164</v>
      </c>
      <c r="B22" s="189" t="e" cm="1">
        <f t="array" ref="B22">ROUND(
_xlfn.IFS(
AND('A COMPLETER'!B42='Bonus Territoire CTG'!I11,'Bonus Territoire CTG'!B6&gt;='Bonus Territoire CTG'!J11),'Bonus Territoire CTG'!B6,
AND('A COMPLETER'!B42='Bonus Territoire CTG'!I10,'Bonus Territoire CTG'!B6&gt;='Bonus Territoire CTG'!J10),'Bonus Territoire CTG'!B6,
AND('A COMPLETER'!B42='Bonus Territoire CTG'!I9,'Bonus Territoire CTG'!B6&gt;='Bonus Territoire CTG'!J9),'Bonus Territoire CTG'!B6,
AND('A COMPLETER'!B42='Bonus Territoire CTG'!I8,'Bonus Territoire CTG'!B6&gt;='Bonus Territoire CTG'!J8),'Bonus Territoire CTG'!B6,
AND('A COMPLETER'!B42='Bonus Territoire CTG'!I7,'Bonus Territoire CTG'!B6&gt;='Bonus Territoire CTG'!J7),'Bonus Territoire CTG'!B6,
AND('A COMPLETER'!B42='Bonus Territoire CTG'!I6,'Bonus Territoire CTG'!B6&gt;='Bonus Territoire CTG'!J6),'Bonus Territoire CTG'!B6,
AND('A COMPLETER'!B42='Bonus Territoire CTG'!I5,'Bonus Territoire CTG'!B6&gt;='Bonus Territoire CTG'!J5),'Bonus Territoire CTG'!B6,
AND('A COMPLETER'!B42='Bonus Territoire CTG'!I4,'Bonus Territoire CTG'!B6&gt;='Bonus Territoire CTG'!J4),'Bonus Territoire CTG'!B6,
AND('A COMPLETER'!B42='Bonus Territoire CTG'!I3,'Bonus Territoire CTG'!B6&gt;='Bonus Territoire CTG'!J3),'Bonus Territoire CTG'!B6,
AND('A COMPLETER'!B42='Bonus Territoire CTG'!I11,'Bonus Territoire CTG'!B6*'Bonus Territoire CTG'!I14&gt;'Bonus Territoire CTG'!J11),'Bonus Territoire CTG'!J11,
AND('A COMPLETER'!B42='Bonus Territoire CTG'!I10,'Bonus Territoire CTG'!B6*'Bonus Territoire CTG'!I14&gt;'Bonus Territoire CTG'!J10),'Bonus Territoire CTG'!J10,
AND('A COMPLETER'!B42='Bonus Territoire CTG'!I9,'Bonus Territoire CTG'!B6*'Bonus Territoire CTG'!I14&gt;'Bonus Territoire CTG'!J9),'Bonus Territoire CTG'!J9,
AND('A COMPLETER'!B42='Bonus Territoire CTG'!I8,'Bonus Territoire CTG'!B6*'Bonus Territoire CTG'!I14&gt;'Bonus Territoire CTG'!J8),'Bonus Territoire CTG'!J8,
AND('A COMPLETER'!B42='Bonus Territoire CTG'!I7,'Bonus Territoire CTG'!B6*'Bonus Territoire CTG'!I14&gt;'Bonus Territoire CTG'!J7),'Bonus Territoire CTG'!J7,
AND('A COMPLETER'!B42='Bonus Territoire CTG'!I6,'Bonus Territoire CTG'!B6*'Bonus Territoire CTG'!I14&gt;'Bonus Territoire CTG'!J6),'Bonus Territoire CTG'!J6,
AND('A COMPLETER'!B42='Bonus Territoire CTG'!I5,'Bonus Territoire CTG'!B6*'Bonus Territoire CTG'!I14&gt;'Bonus Territoire CTG'!J5),'Bonus Territoire CTG'!J5,
AND('A COMPLETER'!B42='Bonus Territoire CTG'!I4,'Bonus Territoire CTG'!B6*'Bonus Territoire CTG'!I14&gt;'Bonus Territoire CTG'!J4),'Bonus Territoire CTG'!J4,
AND('A COMPLETER'!B42='Bonus Territoire CTG'!I3,'Bonus Territoire CTG'!B6*'Bonus Territoire CTG'!I14&gt;'Bonus Territoire CTG'!J3),'Bonus Territoire CTG'!J3,
AND('A COMPLETER'!B42='Bonus Territoire CTG'!I11,'Bonus Territoire CTG'!L11&lt;='Bonus Territoire CTG'!B6*'Bonus Territoire CTG'!I14,'Bonus Territoire CTG'!B6&lt;='Bonus Territoire CTG'!J11),'Bonus Territoire CTG'!B6*'Bonus Territoire CTG'!I14,
AND('A COMPLETER'!B42='Bonus Territoire CTG'!I10,'Bonus Territoire CTG'!L10&lt;='Bonus Territoire CTG'!B6*'Bonus Territoire CTG'!I14,'Bonus Territoire CTG'!B6&lt;='Bonus Territoire CTG'!J10),'Bonus Territoire CTG'!B6*'Bonus Territoire CTG'!I14,
AND('A COMPLETER'!B42='Bonus Territoire CTG'!I9,'Bonus Territoire CTG'!L9&lt;='Bonus Territoire CTG'!B6*'Bonus Territoire CTG'!I14,'Bonus Territoire CTG'!B6&lt;='Bonus Territoire CTG'!J9),'Bonus Territoire CTG'!B6*'Bonus Territoire CTG'!I14,
AND('A COMPLETER'!B42='Bonus Territoire CTG'!I8,'Bonus Territoire CTG'!L8&lt;='Bonus Territoire CTG'!B6*'Bonus Territoire CTG'!I14,'Bonus Territoire CTG'!B6&lt;='Bonus Territoire CTG'!J8),'Bonus Territoire CTG'!B6*'Bonus Territoire CTG'!I14,
AND('A COMPLETER'!B42='Bonus Territoire CTG'!I7,'Bonus Territoire CTG'!L7&lt;='Bonus Territoire CTG'!B6*'Bonus Territoire CTG'!I14,'Bonus Territoire CTG'!B6&lt;='Bonus Territoire CTG'!J7),'Bonus Territoire CTG'!B6*'Bonus Territoire CTG'!I14,
AND('A COMPLETER'!B42='Bonus Territoire CTG'!I6,'Bonus Territoire CTG'!L6&lt;='Bonus Territoire CTG'!B6*'Bonus Territoire CTG'!I14,'Bonus Territoire CTG'!B6&lt;='Bonus Territoire CTG'!J6),'Bonus Territoire CTG'!B6*'Bonus Territoire CTG'!I14,
AND('A COMPLETER'!B42='Bonus Territoire CTG'!I5,'Bonus Territoire CTG'!L5&lt;='Bonus Territoire CTG'!B6*'Bonus Territoire CTG'!I14,'Bonus Territoire CTG'!B6&lt;='Bonus Territoire CTG'!J5),'Bonus Territoire CTG'!B6*'Bonus Territoire CTG'!I14,
AND('A COMPLETER'!B42='Bonus Territoire CTG'!I4,'Bonus Territoire CTG'!L4&lt;='Bonus Territoire CTG'!B6*'Bonus Territoire CTG'!I14,'Bonus Territoire CTG'!B6&lt;='Bonus Territoire CTG'!J4),'Bonus Territoire CTG'!B6*'Bonus Territoire CTG'!I14,
AND('A COMPLETER'!B42='Bonus Territoire CTG'!I3,'Bonus Territoire CTG'!L3&lt;='Bonus Territoire CTG'!B6*'Bonus Territoire CTG'!I14,'Bonus Territoire CTG'!B6&lt;='Bonus Territoire CTG'!J3),'Bonus Territoire CTG'!B6*'Bonus Territoire CTG'!I14,
AND('A COMPLETER'!B42='Bonus Territoire CTG'!I11,'Bonus Territoire CTG'!B6*'Bonus Territoire CTG'!I14&lt;'Bonus Territoire CTG'!L11),'Bonus Territoire CTG'!L11,
AND('A COMPLETER'!B42='Bonus Territoire CTG'!I10,'Bonus Territoire CTG'!B6*'Bonus Territoire CTG'!I14&lt;'Bonus Territoire CTG'!L10),'Bonus Territoire CTG'!L10,
AND('A COMPLETER'!B42='Bonus Territoire CTG'!I9,'Bonus Territoire CTG'!B6*'Bonus Territoire CTG'!I14&lt;'Bonus Territoire CTG'!L9),'Bonus Territoire CTG'!L9,
AND('A COMPLETER'!B42='Bonus Territoire CTG'!I8,'Bonus Territoire CTG'!B6*'Bonus Territoire CTG'!I14&lt;'Bonus Territoire CTG'!L8),'Bonus Territoire CTG'!L8,
AND('A COMPLETER'!B42='Bonus Territoire CTG'!I7,'Bonus Territoire CTG'!B6*'Bonus Territoire CTG'!I14&lt;'Bonus Territoire CTG'!L7),'Bonus Territoire CTG'!L7,
AND('A COMPLETER'!B42='Bonus Territoire CTG'!I6,'Bonus Territoire CTG'!B6*'Bonus Territoire CTG'!I14&lt;'Bonus Territoire CTG'!L6),'Bonus Territoire CTG'!L6,
AND('A COMPLETER'!B42='Bonus Territoire CTG'!I5,'Bonus Territoire CTG'!B6*'Bonus Territoire CTG'!I14&lt;'Bonus Territoire CTG'!L5),'Bonus Territoire CTG'!L5,
AND('A COMPLETER'!B42='Bonus Territoire CTG'!I4,'Bonus Territoire CTG'!B6*'Bonus Territoire CTG'!I14&lt;'Bonus Territoire CTG'!L4),'Bonus Territoire CTG'!L4,
AND('A COMPLETER'!B42='Bonus Territoire CTG'!I3,'Bonus Territoire CTG'!B6*'Bonus Territoire CTG'!I14&lt;'Bonus Territoire CTG'!L3),'Bonus Territoire CTG'!L3),2)</f>
        <v>#N/A</v>
      </c>
      <c r="C22" s="158"/>
      <c r="D22" s="190" t="s">
        <v>155</v>
      </c>
      <c r="E22" s="191" t="e" cm="1">
        <f t="array" ref="E22">_xlfn.SWITCH('A COMPLETER'!B42,
I11,J11,
I10,J10,
I9,J9,
I8,J8,
I7,J7,
I6,J6,
I5,J5,
I4,J4,
I3,J3)</f>
        <v>#N/A</v>
      </c>
    </row>
    <row r="23" spans="1:5" ht="15.75" thickBot="1" x14ac:dyDescent="0.3">
      <c r="A23" s="156"/>
      <c r="B23" s="157" t="s">
        <v>41</v>
      </c>
      <c r="C23" s="158"/>
      <c r="D23" s="190"/>
      <c r="E23" s="192" t="s">
        <v>41</v>
      </c>
    </row>
    <row r="24" spans="1:5" ht="15.75" thickBot="1" x14ac:dyDescent="0.3">
      <c r="A24" s="156" t="s">
        <v>154</v>
      </c>
      <c r="B24" s="165" t="e">
        <f>B20*B22</f>
        <v>#N/A</v>
      </c>
      <c r="C24" s="158"/>
      <c r="D24" s="190" t="s">
        <v>156</v>
      </c>
      <c r="E24" s="191" t="e">
        <f>E20*E22</f>
        <v>#N/A</v>
      </c>
    </row>
    <row r="25" spans="1:5" ht="15.75" thickBot="1" x14ac:dyDescent="0.3">
      <c r="A25" s="156"/>
      <c r="B25" s="157"/>
      <c r="C25" s="158"/>
      <c r="D25" s="158"/>
      <c r="E25" s="159"/>
    </row>
    <row r="26" spans="1:5" ht="30.75" thickBot="1" x14ac:dyDescent="0.3">
      <c r="A26" s="168" t="s">
        <v>157</v>
      </c>
      <c r="B26" s="169" t="e">
        <f>B24+E24</f>
        <v>#N/A</v>
      </c>
      <c r="C26" s="158"/>
      <c r="D26" s="158"/>
      <c r="E26" s="159"/>
    </row>
    <row r="27" spans="1:5" ht="15.75" thickBot="1" x14ac:dyDescent="0.3">
      <c r="A27" s="156"/>
      <c r="B27" s="157"/>
      <c r="C27" s="158"/>
      <c r="D27" s="158"/>
      <c r="E27" s="159"/>
    </row>
    <row r="28" spans="1:5" ht="15.75" thickBot="1" x14ac:dyDescent="0.3">
      <c r="A28" s="156" t="s">
        <v>158</v>
      </c>
      <c r="B28" s="165">
        <f>'A COMPLETER'!B24*0.9</f>
        <v>0</v>
      </c>
      <c r="C28" s="158"/>
      <c r="D28" s="158"/>
      <c r="E28" s="159"/>
    </row>
    <row r="29" spans="1:5" ht="15.75" thickBot="1" x14ac:dyDescent="0.3">
      <c r="A29" s="156"/>
      <c r="B29" s="157"/>
      <c r="C29" s="158"/>
      <c r="D29" s="158"/>
      <c r="E29" s="159"/>
    </row>
    <row r="30" spans="1:5" ht="75.75" thickBot="1" x14ac:dyDescent="0.3">
      <c r="A30" s="171" t="s">
        <v>165</v>
      </c>
      <c r="B30" s="172" t="e">
        <f>'A COMPLETER'!B32+PSU!B11+'Heures de préparation'!B20+'Bonus Inclusion Handicap'!C24+'Bonus Mixité Sociale'!D19+'Bonus Attractivité'!B12+'Journées Pédagogiques'!B22+'Bonus Territoire CTG'!B26</f>
        <v>#VALUE!</v>
      </c>
      <c r="C30" s="158"/>
      <c r="D30" s="193"/>
      <c r="E30" s="159"/>
    </row>
    <row r="31" spans="1:5" ht="15.75" thickBot="1" x14ac:dyDescent="0.3">
      <c r="A31" s="156"/>
      <c r="B31" s="157"/>
      <c r="C31" s="158"/>
      <c r="D31" s="158"/>
      <c r="E31" s="159"/>
    </row>
    <row r="32" spans="1:5" ht="15.75" thickBot="1" x14ac:dyDescent="0.3">
      <c r="A32" s="156" t="s">
        <v>159</v>
      </c>
      <c r="B32" s="176" t="e">
        <f>IF(B30&lt;B28,B26,IF((B28-'A COMPLETER'!B32-'RECAP DROITS'!B3-'RECAP DROITS'!B5-'RECAP DROITS'!B11-'RECAP DROITS'!B9-'RECAP DROITS'!B7-'RECAP DROITS'!B13)&gt;0,B28-'A COMPLETER'!B32-'RECAP DROITS'!B3-'RECAP DROITS'!B5-'RECAP DROITS'!B11-'RECAP DROITS'!B9-'RECAP DROITS'!B7-'RECAP DROITS'!B13,0))</f>
        <v>#VALUE!</v>
      </c>
      <c r="C32" s="158"/>
      <c r="D32" s="158"/>
      <c r="E32" s="159"/>
    </row>
    <row r="33" spans="1:5" x14ac:dyDescent="0.25">
      <c r="A33" s="194" t="e">
        <f>IF(B32&lt;B26,"Attention  écrêtement de","")</f>
        <v>#VALUE!</v>
      </c>
      <c r="B33" s="195" t="e">
        <f>IF(B32&lt;B26,B26-B32,"")</f>
        <v>#VALUE!</v>
      </c>
      <c r="C33" s="158"/>
      <c r="D33" s="158"/>
      <c r="E33" s="159"/>
    </row>
    <row r="34" spans="1:5" ht="15.75" thickBot="1" x14ac:dyDescent="0.3">
      <c r="A34" s="196"/>
      <c r="B34" s="197"/>
      <c r="C34" s="181"/>
      <c r="D34" s="181"/>
      <c r="E34" s="182"/>
    </row>
  </sheetData>
  <sheetProtection algorithmName="SHA-512" hashValue="s+vvN58JF5SrIEk6ehe7cyqmvp1cIlSBpz3R2UNlOjVON3EkKZKuypzIAIB3pdMZQZpWS9pXVErWBJxlHdiHAw==" saltValue="A+Y/Log505lejkP3mBV1gw==" spinCount="100000" sheet="1" selectLockedCells="1"/>
  <mergeCells count="3">
    <mergeCell ref="H1:N1"/>
    <mergeCell ref="A2:E2"/>
    <mergeCell ref="A19:E19"/>
  </mergeCells>
  <phoneticPr fontId="10" type="noConversion"/>
  <pageMargins left="0.7" right="0.7" top="0.75" bottom="0.75" header="0.3" footer="0.3"/>
  <pageSetup paperSize="9" scale="70" orientation="portrait" verticalDpi="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2F3F957-A5F4-404A-8933-0F056A494F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vt:i4>
      </vt:variant>
    </vt:vector>
  </HeadingPairs>
  <TitlesOfParts>
    <vt:vector size="13" baseType="lpstr">
      <vt:lpstr>A COMPLETER</vt:lpstr>
      <vt:lpstr>RECAP DROITS</vt:lpstr>
      <vt:lpstr>PSU</vt:lpstr>
      <vt:lpstr>Heures de préparation</vt:lpstr>
      <vt:lpstr>Bonus Inclusion Handicap</vt:lpstr>
      <vt:lpstr>Bonus Mixité Sociale</vt:lpstr>
      <vt:lpstr>Journées Pédagogiques</vt:lpstr>
      <vt:lpstr>Bonus Attractivité</vt:lpstr>
      <vt:lpstr>Bonus Territoire CTG</vt:lpstr>
      <vt:lpstr>'A COMPLETER'!Zone_d_impression</vt:lpstr>
      <vt:lpstr>'Journées Pédagogiques'!Zone_d_impression</vt:lpstr>
      <vt:lpstr>PSU!Zone_d_impression</vt:lpstr>
      <vt:lpstr>'RECAP DROITS'!Zone_d_impression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Gaelle MARTIN 541</dc:creator>
  <cp:lastModifiedBy>Valerie DUYNSLAEGER 541</cp:lastModifiedBy>
  <cp:lastPrinted>2025-01-08T14:07:15Z</cp:lastPrinted>
  <dcterms:created xsi:type="dcterms:W3CDTF">2024-10-21T09:14:09Z</dcterms:created>
  <dcterms:modified xsi:type="dcterms:W3CDTF">2025-06-24T05:51:41Z</dcterms:modified>
</cp:coreProperties>
</file>