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épertoire agent\Pso\Calculs\2025 à faire\"/>
    </mc:Choice>
  </mc:AlternateContent>
  <xr:revisionPtr revIDLastSave="0" documentId="13_ncr:1_{BBCAAD0A-4386-4944-8D0B-70DF64481B75}" xr6:coauthVersionLast="47" xr6:coauthVersionMax="47" xr10:uidLastSave="{00000000-0000-0000-0000-000000000000}"/>
  <bookViews>
    <workbookView xWindow="25080" yWindow="-120" windowWidth="25440" windowHeight="15270" tabRatio="717" xr2:uid="{684A3FB8-D67B-4C26-A36B-9C73A8CC9F27}"/>
  </bookViews>
  <sheets>
    <sheet name="CALCUL PSO ALSH Périscolaire" sheetId="1" r:id="rId1"/>
    <sheet name="CALCUL PSO ALSH Extrascolaire" sheetId="3" r:id="rId2"/>
    <sheet name="CALCUL PSO ALSH Adolescents" sheetId="5" r:id="rId3"/>
  </sheets>
  <definedNames>
    <definedName name="_xlnm.Print_Area" localSheetId="2">'CALCUL PSO ALSH Adolescents'!$A$1:$J$90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5" l="1"/>
  <c r="B22" i="5"/>
  <c r="B47" i="3"/>
  <c r="B62" i="1"/>
  <c r="B62" i="5"/>
  <c r="D74" i="3"/>
  <c r="B63" i="3"/>
  <c r="F63" i="3" s="1"/>
  <c r="H28" i="3"/>
  <c r="D73" i="5" l="1"/>
  <c r="D73" i="1"/>
  <c r="B74" i="3"/>
  <c r="F74" i="3" s="1"/>
  <c r="B73" i="5"/>
  <c r="D42" i="1"/>
  <c r="F62" i="1"/>
  <c r="F73" i="5" l="1"/>
  <c r="B76" i="5" s="1"/>
  <c r="F76" i="5" s="1"/>
  <c r="B77" i="3"/>
  <c r="F77" i="3" s="1"/>
  <c r="D86" i="3"/>
  <c r="H28" i="5"/>
  <c r="D85" i="5" s="1"/>
  <c r="H28" i="1"/>
  <c r="D85" i="1" s="1"/>
  <c r="B22" i="1"/>
  <c r="B73" i="1" s="1"/>
  <c r="F73" i="1" s="1"/>
  <c r="D50" i="1"/>
  <c r="D46" i="1"/>
  <c r="D50" i="5"/>
  <c r="D46" i="5"/>
  <c r="D42" i="5"/>
  <c r="B42" i="5"/>
  <c r="B46" i="5" s="1"/>
  <c r="B59" i="5"/>
  <c r="D59" i="5"/>
  <c r="F62" i="5"/>
  <c r="D47" i="3"/>
  <c r="B43" i="3"/>
  <c r="B60" i="3"/>
  <c r="D43" i="3"/>
  <c r="F8" i="5"/>
  <c r="B12" i="5" s="1"/>
  <c r="F12" i="5" s="1"/>
  <c r="D60" i="3"/>
  <c r="D51" i="3"/>
  <c r="D59" i="1"/>
  <c r="F8" i="3"/>
  <c r="B12" i="3" s="1"/>
  <c r="F12" i="3" s="1"/>
  <c r="F8" i="1"/>
  <c r="B16" i="1" s="1"/>
  <c r="F16" i="1" s="1"/>
  <c r="B76" i="1" l="1"/>
  <c r="F76" i="1" s="1"/>
  <c r="B59" i="1"/>
  <c r="F59" i="1" s="1"/>
  <c r="F65" i="1" s="1"/>
  <c r="B67" i="1" s="1"/>
  <c r="B42" i="1"/>
  <c r="B46" i="1" s="1"/>
  <c r="F46" i="1" s="1"/>
  <c r="B50" i="5"/>
  <c r="F50" i="5" s="1"/>
  <c r="F59" i="5"/>
  <c r="F65" i="5" s="1"/>
  <c r="B67" i="5" s="1"/>
  <c r="F67" i="5" s="1"/>
  <c r="F42" i="5"/>
  <c r="F46" i="5"/>
  <c r="F47" i="3"/>
  <c r="B51" i="3"/>
  <c r="F51" i="3" s="1"/>
  <c r="F60" i="3"/>
  <c r="F43" i="3"/>
  <c r="B16" i="5"/>
  <c r="F16" i="5" s="1"/>
  <c r="D22" i="5" s="1"/>
  <c r="B85" i="5" s="1"/>
  <c r="B12" i="1"/>
  <c r="F12" i="1" s="1"/>
  <c r="D22" i="1" s="1"/>
  <c r="B16" i="3"/>
  <c r="F16" i="3" s="1"/>
  <c r="D22" i="3" s="1"/>
  <c r="H22" i="3" s="1"/>
  <c r="B86" i="3" s="1"/>
  <c r="F42" i="1" l="1"/>
  <c r="F53" i="5"/>
  <c r="H22" i="1"/>
  <c r="B85" i="1" s="1"/>
  <c r="B50" i="1"/>
  <c r="F50" i="1" s="1"/>
  <c r="F53" i="1" s="1"/>
  <c r="F54" i="3"/>
  <c r="F66" i="3"/>
  <c r="B68" i="3" s="1"/>
  <c r="F67" i="1"/>
  <c r="F85" i="1" l="1"/>
  <c r="H84" i="1" s="1"/>
  <c r="F85" i="5"/>
  <c r="H84" i="5" s="1"/>
  <c r="F68" i="3" l="1"/>
  <c r="F86" i="3" s="1"/>
  <c r="H8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Carole BETHFORT 331</author>
  </authors>
  <commentList>
    <comment ref="D41" authorId="0" shapeId="0" xr:uid="{9F66B7CD-0287-4119-8FC5-1B8C3087E155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  <comment ref="B49" authorId="0" shapeId="0" xr:uid="{80253C4F-5B1F-4A85-9ED8-495B59B9ADA4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Carole BETHFORT 331</author>
  </authors>
  <commentList>
    <comment ref="B21" authorId="0" shapeId="0" xr:uid="{D26B51D3-B4DB-41D2-AEDF-3C5135A1AD41}">
      <text>
        <r>
          <rPr>
            <sz val="9"/>
            <color indexed="8"/>
            <rFont val="Tahoma"/>
            <family val="2"/>
          </rPr>
          <t>Pour déterminer vos actes ouvrant droit, consulter le "</t>
        </r>
        <r>
          <rPr>
            <b/>
            <sz val="9"/>
            <color indexed="8"/>
            <rFont val="Tahoma"/>
            <family val="2"/>
          </rPr>
          <t>Guide pratique Alsh n°6</t>
        </r>
        <r>
          <rPr>
            <sz val="9"/>
            <color indexed="8"/>
            <rFont val="Tahoma"/>
            <family val="2"/>
          </rPr>
          <t>" (2019)</t>
        </r>
      </text>
    </comment>
    <comment ref="D42" authorId="1" shapeId="0" xr:uid="{FFE3C3EB-1D3A-4F1B-8E7A-135C0827FAA5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  <comment ref="B50" authorId="1" shapeId="0" xr:uid="{F0E6E005-EC55-450B-BDE6-66C4C27B12F9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Carole BETHFORT 331</author>
  </authors>
  <commentList>
    <comment ref="D41" authorId="0" shapeId="0" xr:uid="{95F2E960-31DB-41AD-B931-6821716760E8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  <comment ref="B49" authorId="0" shapeId="0" xr:uid="{74259533-B47B-4D7B-8AAB-8E06C0F95CD6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</commentList>
</comments>
</file>

<file path=xl/sharedStrings.xml><?xml version="1.0" encoding="utf-8"?>
<sst xmlns="http://schemas.openxmlformats.org/spreadsheetml/2006/main" count="303" uniqueCount="64">
  <si>
    <t>- Ce document est une aide et ne constitue en aucun cas une pièce justificative -</t>
  </si>
  <si>
    <r>
      <rPr>
        <b/>
        <sz val="12"/>
        <color indexed="62"/>
        <rFont val="Calibri"/>
        <family val="2"/>
      </rPr>
      <t>*</t>
    </r>
    <r>
      <rPr>
        <b/>
        <sz val="10"/>
        <color indexed="62"/>
        <rFont val="Calibri"/>
        <family val="2"/>
      </rPr>
      <t xml:space="preserve"> </t>
    </r>
    <r>
      <rPr>
        <b/>
        <sz val="11"/>
        <color indexed="62"/>
        <rFont val="Calibri"/>
        <family val="2"/>
      </rPr>
      <t>IMPORTANT -</t>
    </r>
    <r>
      <rPr>
        <b/>
        <sz val="10"/>
        <color indexed="62"/>
        <rFont val="Calibri"/>
        <family val="2"/>
      </rPr>
      <t xml:space="preserve"> </t>
    </r>
    <r>
      <rPr>
        <b/>
        <sz val="11"/>
        <color indexed="62"/>
        <rFont val="Calibri"/>
        <family val="2"/>
      </rPr>
      <t xml:space="preserve">Plafond de financement </t>
    </r>
    <r>
      <rPr>
        <sz val="10"/>
        <rFont val="Calibri"/>
        <family val="2"/>
      </rPr>
      <t xml:space="preserve">
Le montant du</t>
    </r>
    <r>
      <rPr>
        <b/>
        <sz val="10"/>
        <color indexed="62"/>
        <rFont val="Calibri"/>
        <family val="2"/>
      </rPr>
      <t xml:space="preserve"> bonus territoire Ctg est à plafonner</t>
    </r>
    <r>
      <rPr>
        <sz val="10"/>
        <rFont val="Calibri"/>
        <family val="2"/>
      </rPr>
      <t xml:space="preserve"> lorsque la somme des participations familiales et des subventions de fonctionnement sur fonds nationaux (Psu, bonus mixité sociale, bonus inclusion handicap, bonus territoire Ctg …) </t>
    </r>
    <r>
      <rPr>
        <b/>
        <sz val="10"/>
        <color indexed="62"/>
        <rFont val="Calibri"/>
        <family val="2"/>
      </rPr>
      <t>dépasse 80% des charges de fonctionnement</t>
    </r>
    <r>
      <rPr>
        <sz val="10"/>
        <rFont val="Calibri"/>
        <family val="2"/>
      </rPr>
      <t>.</t>
    </r>
  </si>
  <si>
    <t>=</t>
  </si>
  <si>
    <t>+</t>
  </si>
  <si>
    <t>Compte 70626</t>
  </si>
  <si>
    <t>Compte 70623</t>
  </si>
  <si>
    <t>Montant du droit PSO</t>
  </si>
  <si>
    <t>Montant total du droit</t>
  </si>
  <si>
    <t></t>
  </si>
  <si>
    <t>x</t>
  </si>
  <si>
    <t>Montant BT
de l'offre nouvelle (b)</t>
  </si>
  <si>
    <r>
      <t xml:space="preserve">Montant
forfaitaire
</t>
    </r>
    <r>
      <rPr>
        <sz val="9"/>
        <rFont val="Arial"/>
        <family val="2"/>
      </rPr>
      <t>€/h</t>
    </r>
  </si>
  <si>
    <r>
      <t>Heures nouvelles retenues</t>
    </r>
    <r>
      <rPr>
        <sz val="8"/>
        <color indexed="62"/>
        <rFont val="Arial"/>
        <family val="2"/>
      </rPr>
      <t xml:space="preserve">
plafonnées à 25% des heures contractualisées</t>
    </r>
  </si>
  <si>
    <r>
      <t>Heures nouvelles retenues</t>
    </r>
    <r>
      <rPr>
        <sz val="9"/>
        <color indexed="62"/>
        <rFont val="Arial"/>
        <family val="2"/>
      </rPr>
      <t xml:space="preserve">
plafonnées à 25% des heures contractualisées</t>
    </r>
  </si>
  <si>
    <t>Plafond Nb heures nouvelles</t>
  </si>
  <si>
    <t>Plafond</t>
  </si>
  <si>
    <r>
      <t xml:space="preserve">Heures d'accueil maximales financées </t>
    </r>
    <r>
      <rPr>
        <sz val="9"/>
        <rFont val="Arial"/>
        <family val="2"/>
      </rPr>
      <t xml:space="preserve">
(Régime Général)</t>
    </r>
  </si>
  <si>
    <t>-</t>
  </si>
  <si>
    <r>
      <t xml:space="preserve">Actes droit
</t>
    </r>
    <r>
      <rPr>
        <i/>
        <sz val="8"/>
        <color rgb="FF7030A0"/>
        <rFont val="Arial"/>
        <family val="2"/>
      </rPr>
      <t>(Actes ouvrant droit 
x Taux RG)</t>
    </r>
  </si>
  <si>
    <t>Heures
actes ouvrant droit</t>
  </si>
  <si>
    <t>Montant Bonus retenu (a)</t>
  </si>
  <si>
    <t>Heures d'accueil contractualisées</t>
  </si>
  <si>
    <r>
      <t>c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Actes ouvrant droit &gt; heures d'accueil contractualisées</t>
    </r>
    <r>
      <rPr>
        <b/>
        <sz val="10"/>
        <rFont val="Arial"/>
        <family val="2"/>
      </rPr>
      <t xml:space="preserve"> :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retenir les hres contractualisées</t>
    </r>
  </si>
  <si>
    <r>
      <t>c</t>
    </r>
    <r>
      <rPr>
        <b/>
        <sz val="11"/>
        <rFont val="Arial"/>
        <family val="2"/>
      </rPr>
      <t xml:space="preserve"> </t>
    </r>
    <r>
      <rPr>
        <b/>
        <sz val="12"/>
        <rFont val="Arial"/>
        <family val="2"/>
      </rPr>
      <t>Actes ouvrant droit  &lt; heures d'accueil contractualisées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>retenir les actes ouvrant droit</t>
    </r>
  </si>
  <si>
    <t>Heures retenues</t>
  </si>
  <si>
    <t>Bonus Territoire CTG</t>
  </si>
  <si>
    <t></t>
  </si>
  <si>
    <r>
      <t xml:space="preserve">Taux de ressortissants du Régime Général
</t>
    </r>
    <r>
      <rPr>
        <sz val="9"/>
        <rFont val="Arial"/>
        <family val="2"/>
      </rPr>
      <t>(fixé dans la convention)</t>
    </r>
  </si>
  <si>
    <t>Ps unitaire</t>
  </si>
  <si>
    <t>Prestation de service Accueil Périscolaire</t>
  </si>
  <si>
    <t></t>
  </si>
  <si>
    <t>PS unitaire</t>
  </si>
  <si>
    <t>Taux de PS</t>
  </si>
  <si>
    <t>Prix plafond</t>
  </si>
  <si>
    <r>
      <t>c</t>
    </r>
    <r>
      <rPr>
        <sz val="9"/>
        <rFont val="Arial"/>
        <family val="2"/>
      </rPr>
      <t xml:space="preserve"> Si le</t>
    </r>
    <r>
      <rPr>
        <sz val="8"/>
        <rFont val="Arial"/>
        <family val="2"/>
      </rPr>
      <t xml:space="preserve"> </t>
    </r>
    <r>
      <rPr>
        <b/>
        <sz val="12"/>
        <rFont val="Arial"/>
        <family val="2"/>
      </rPr>
      <t xml:space="preserve">prix de revient est </t>
    </r>
    <r>
      <rPr>
        <b/>
        <u/>
        <sz val="12"/>
        <rFont val="Arial"/>
        <family val="2"/>
      </rPr>
      <t>supérieur</t>
    </r>
    <r>
      <rPr>
        <b/>
        <sz val="12"/>
        <rFont val="Arial"/>
        <family val="2"/>
      </rPr>
      <t xml:space="preserve"> au prix plafond</t>
    </r>
    <r>
      <rPr>
        <sz val="9"/>
        <rFont val="Arial"/>
        <family val="2"/>
      </rPr>
      <t>, le montant à retenir est le prix plafond</t>
    </r>
  </si>
  <si>
    <t>Prix de revient</t>
  </si>
  <si>
    <r>
      <t>c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Si le</t>
    </r>
    <r>
      <rPr>
        <sz val="8"/>
        <rFont val="Arial"/>
        <family val="2"/>
      </rPr>
      <t xml:space="preserve"> </t>
    </r>
    <r>
      <rPr>
        <b/>
        <sz val="12"/>
        <rFont val="Arial"/>
        <family val="2"/>
      </rPr>
      <t xml:space="preserve">prix de revient est </t>
    </r>
    <r>
      <rPr>
        <b/>
        <u/>
        <sz val="12"/>
        <rFont val="Arial"/>
        <family val="2"/>
      </rPr>
      <t>inférieur</t>
    </r>
    <r>
      <rPr>
        <b/>
        <sz val="12"/>
        <rFont val="Arial"/>
        <family val="2"/>
      </rPr>
      <t xml:space="preserve"> au prix plafond</t>
    </r>
    <r>
      <rPr>
        <sz val="9"/>
        <rFont val="Arial"/>
        <family val="2"/>
      </rPr>
      <t>, le montant à retenir est le prix de revient</t>
    </r>
  </si>
  <si>
    <t>/</t>
  </si>
  <si>
    <t>Heures de
présence des enfants</t>
  </si>
  <si>
    <t>Calcul du prix de revient</t>
  </si>
  <si>
    <t></t>
  </si>
  <si>
    <t></t>
  </si>
  <si>
    <t>Prestation de service Accueil Extrascolaire</t>
  </si>
  <si>
    <t>Données contractualisées</t>
  </si>
  <si>
    <r>
      <rPr>
        <sz val="12"/>
        <color rgb="FF7030A0"/>
        <rFont val="Wingdings 3"/>
        <family val="1"/>
        <charset val="2"/>
      </rPr>
      <t></t>
    </r>
    <r>
      <rPr>
        <b/>
        <sz val="9"/>
        <color rgb="FF7030A0"/>
        <rFont val="Arial"/>
        <family val="2"/>
      </rPr>
      <t xml:space="preserve"> ces informations figurent dans votre convention ou votre avenant Bonus Territoire CTG : </t>
    </r>
    <r>
      <rPr>
        <i/>
        <sz val="9"/>
        <color rgb="FF7030A0"/>
        <rFont val="Arial"/>
        <family val="2"/>
      </rPr>
      <t xml:space="preserve">
"Les modalités de calcul du bonus territoire Ctg"</t>
    </r>
  </si>
  <si>
    <r>
      <t>Montant du Bonus Territoire offre existante avec plafond</t>
    </r>
    <r>
      <rPr>
        <sz val="11"/>
        <color rgb="FF660066"/>
        <rFont val="Arial"/>
        <family val="2"/>
      </rPr>
      <t xml:space="preserve"> </t>
    </r>
    <r>
      <rPr>
        <sz val="11"/>
        <color rgb="FF002060"/>
        <rFont val="Arial"/>
        <family val="2"/>
      </rPr>
      <t>(actes et taux de financement)</t>
    </r>
  </si>
  <si>
    <r>
      <t xml:space="preserve">Montant Bonus recalculé
</t>
    </r>
    <r>
      <rPr>
        <sz val="9"/>
        <rFont val="Arial"/>
        <family val="2"/>
      </rPr>
      <t>(cas n°1)</t>
    </r>
  </si>
  <si>
    <r>
      <t xml:space="preserve">Montant Bonus recalculé
</t>
    </r>
    <r>
      <rPr>
        <sz val="9"/>
        <rFont val="Arial"/>
        <family val="2"/>
      </rPr>
      <t>(cas n°2)</t>
    </r>
  </si>
  <si>
    <t>Heures nouvelles</t>
  </si>
  <si>
    <t>Prestation de service Accueil Adolescents</t>
  </si>
  <si>
    <t>Montant total</t>
  </si>
  <si>
    <r>
      <t xml:space="preserve">Total des charges
</t>
    </r>
    <r>
      <rPr>
        <sz val="8"/>
        <rFont val="Arial"/>
        <family val="2"/>
      </rPr>
      <t>et contributions volontaires</t>
    </r>
  </si>
  <si>
    <t>Montant unitaire</t>
  </si>
  <si>
    <t>Heures de
présence des enfants Aeeh</t>
  </si>
  <si>
    <t>Complément inclusif Alsh</t>
  </si>
  <si>
    <t>Montant du complément 
inclusion handicap</t>
  </si>
  <si>
    <t>Heures de
présence des adolescents</t>
  </si>
  <si>
    <t>Montant du Bonus Territoire offre nouvelle : équipement avec Bt existant</t>
  </si>
  <si>
    <t>Montant du Bonus Territoire offre nouvelle : équipement sans Bt existant</t>
  </si>
  <si>
    <t>Montant BT
de l'offre nouvelle (c)</t>
  </si>
  <si>
    <r>
      <t xml:space="preserve">Heures de
</t>
    </r>
    <r>
      <rPr>
        <b/>
        <u/>
        <sz val="9"/>
        <color rgb="FF0000FF"/>
        <rFont val="Arial"/>
        <family val="2"/>
      </rPr>
      <t>présence</t>
    </r>
    <r>
      <rPr>
        <b/>
        <sz val="9"/>
        <rFont val="Arial"/>
        <family val="2"/>
      </rPr>
      <t xml:space="preserve"> des enfants Aeeh</t>
    </r>
  </si>
  <si>
    <t>Heures de
présence des adolescents Aeeh</t>
  </si>
  <si>
    <r>
      <t xml:space="preserve">    </t>
    </r>
    <r>
      <rPr>
        <i/>
        <sz val="10"/>
        <color rgb="FF008080"/>
        <rFont val="Wingdings"/>
        <charset val="2"/>
      </rPr>
      <t></t>
    </r>
    <r>
      <rPr>
        <b/>
        <i/>
        <sz val="10"/>
        <color rgb="FF008080"/>
        <rFont val="Arial"/>
        <family val="2"/>
      </rPr>
      <t xml:space="preserve"> </t>
    </r>
    <r>
      <rPr>
        <b/>
        <i/>
        <sz val="11"/>
        <color rgb="FF008080"/>
        <rFont val="Calibri"/>
        <family val="2"/>
      </rPr>
      <t>Détail du calcul : cliquer sur +</t>
    </r>
  </si>
  <si>
    <r>
      <t xml:space="preserve">Montant du Bonus Territoire </t>
    </r>
    <r>
      <rPr>
        <b/>
        <sz val="12"/>
        <color rgb="FF00206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</si>
</sst>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#,##0.000&quot; €&quot;"/>
    <numFmt numFmtId="166" formatCode="#,##0.00\ &quot;€&quot;"/>
  </numFmts>
  <fonts count="53">
    <font>
      <sz val="10"/>
      <name val="Arial"/>
      <family val="2"/>
    </font>
    <font>
      <sz val="8"/>
      <name val="Times New Roman"/>
      <family val="1"/>
    </font>
    <font>
      <b/>
      <i/>
      <sz val="10"/>
      <name val="DejaVu Serif Condensed"/>
      <family val="1"/>
    </font>
    <font>
      <b/>
      <sz val="10"/>
      <name val="Calibri"/>
      <family val="2"/>
    </font>
    <font>
      <b/>
      <sz val="12"/>
      <color indexed="62"/>
      <name val="Calibri"/>
      <family val="2"/>
    </font>
    <font>
      <b/>
      <sz val="10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16"/>
      <name val="Arial"/>
      <family val="2"/>
    </font>
    <font>
      <sz val="12"/>
      <name val="Wingdings"/>
      <charset val="2"/>
    </font>
    <font>
      <sz val="12"/>
      <name val="Arial"/>
      <family val="2"/>
    </font>
    <font>
      <sz val="8"/>
      <name val="Arial"/>
      <family val="2"/>
    </font>
    <font>
      <b/>
      <sz val="11"/>
      <color rgb="FF002060"/>
      <name val="Arial"/>
      <family val="2"/>
    </font>
    <font>
      <sz val="8"/>
      <color indexed="62"/>
      <name val="Arial"/>
      <family val="2"/>
    </font>
    <font>
      <sz val="9"/>
      <color indexed="62"/>
      <name val="Arial"/>
      <family val="2"/>
    </font>
    <font>
      <i/>
      <sz val="8"/>
      <color rgb="FF7030A0"/>
      <name val="Arial"/>
      <family val="2"/>
    </font>
    <font>
      <b/>
      <sz val="12"/>
      <name val="Wingdings 3"/>
      <family val="1"/>
      <charset val="2"/>
    </font>
    <font>
      <sz val="12"/>
      <name val="Wingdings 3"/>
      <family val="1"/>
      <charset val="2"/>
    </font>
    <font>
      <b/>
      <sz val="10"/>
      <name val="Arial"/>
      <family val="2"/>
    </font>
    <font>
      <sz val="12"/>
      <color rgb="FF0000FF"/>
      <name val="Arial"/>
      <family val="2"/>
    </font>
    <font>
      <b/>
      <sz val="9"/>
      <color rgb="FF7030A0"/>
      <name val="Arial"/>
      <family val="2"/>
    </font>
    <font>
      <b/>
      <sz val="9"/>
      <color rgb="FF7030A0"/>
      <name val="Arial"/>
      <family val="1"/>
      <charset val="2"/>
    </font>
    <font>
      <b/>
      <i/>
      <sz val="14"/>
      <name val="Arial"/>
      <family val="2"/>
    </font>
    <font>
      <sz val="10"/>
      <name val="Calibri"/>
      <family val="2"/>
      <scheme val="minor"/>
    </font>
    <font>
      <b/>
      <u/>
      <sz val="12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2"/>
      <color indexed="56"/>
      <name val="Arial"/>
      <family val="2"/>
    </font>
    <font>
      <b/>
      <sz val="12"/>
      <color rgb="FF002060"/>
      <name val="Arial"/>
      <family val="2"/>
    </font>
    <font>
      <sz val="12"/>
      <color rgb="FF7030A0"/>
      <name val="Wingdings 3"/>
      <family val="1"/>
      <charset val="2"/>
    </font>
    <font>
      <i/>
      <sz val="9"/>
      <color rgb="FF7030A0"/>
      <name val="Arial"/>
      <family val="2"/>
    </font>
    <font>
      <sz val="11"/>
      <color rgb="FF660066"/>
      <name val="Arial"/>
      <family val="2"/>
    </font>
    <font>
      <sz val="11"/>
      <color rgb="FF002060"/>
      <name val="Arial"/>
      <family val="2"/>
    </font>
    <font>
      <b/>
      <sz val="12"/>
      <color rgb="FF002060"/>
      <name val="Calibri"/>
      <family val="2"/>
      <scheme val="minor"/>
    </font>
    <font>
      <b/>
      <u/>
      <sz val="9"/>
      <color rgb="FF0000FF"/>
      <name val="Arial"/>
      <family val="2"/>
    </font>
    <font>
      <b/>
      <sz val="12"/>
      <color theme="0"/>
      <name val="Arial"/>
      <family val="2"/>
    </font>
    <font>
      <sz val="8"/>
      <color theme="0"/>
      <name val="Times New Roman"/>
      <family val="1"/>
    </font>
    <font>
      <b/>
      <sz val="10"/>
      <color rgb="FFFFFF99"/>
      <name val="Arial"/>
      <family val="2"/>
    </font>
    <font>
      <b/>
      <i/>
      <sz val="10"/>
      <color rgb="FF008080"/>
      <name val="Arial"/>
      <family val="2"/>
    </font>
    <font>
      <i/>
      <sz val="10"/>
      <color rgb="FF008080"/>
      <name val="Wingdings"/>
      <charset val="2"/>
    </font>
    <font>
      <b/>
      <i/>
      <sz val="11"/>
      <color rgb="FF00808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rgb="FFC5FFFF"/>
      </patternFill>
    </fill>
    <fill>
      <patternFill patternType="solid">
        <fgColor rgb="FFCCCCFF"/>
        <bgColor indexed="42"/>
      </patternFill>
    </fill>
    <fill>
      <patternFill patternType="solid">
        <fgColor theme="0" tint="-0.34998626667073579"/>
        <bgColor indexed="64"/>
      </patternFill>
    </fill>
    <fill>
      <gradientFill degree="90">
        <stop position="0">
          <color theme="0"/>
        </stop>
        <stop position="1">
          <color theme="2"/>
        </stop>
      </gradient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double">
        <color theme="0" tint="-0.24994659260841701"/>
      </left>
      <right style="thin">
        <color indexed="64"/>
      </right>
      <top style="thin">
        <color indexed="22"/>
      </top>
      <bottom style="thin">
        <color indexed="8"/>
      </bottom>
      <diagonal/>
    </border>
    <border>
      <left/>
      <right/>
      <top/>
      <bottom style="thin">
        <color indexed="22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slantDashDot">
        <color theme="0" tint="-0.499984740745262"/>
      </left>
      <right/>
      <top style="slantDashDot">
        <color theme="0" tint="-0.499984740745262"/>
      </top>
      <bottom/>
      <diagonal/>
    </border>
    <border>
      <left/>
      <right/>
      <top style="slantDashDot">
        <color theme="0" tint="-0.499984740745262"/>
      </top>
      <bottom/>
      <diagonal/>
    </border>
    <border>
      <left/>
      <right style="slantDashDot">
        <color theme="0" tint="-0.499984740745262"/>
      </right>
      <top style="slantDashDot">
        <color theme="0" tint="-0.499984740745262"/>
      </top>
      <bottom/>
      <diagonal/>
    </border>
    <border>
      <left style="slantDashDot">
        <color theme="0" tint="-0.499984740745262"/>
      </left>
      <right/>
      <top/>
      <bottom/>
      <diagonal/>
    </border>
    <border>
      <left/>
      <right style="slantDashDot">
        <color theme="0" tint="-0.499984740745262"/>
      </right>
      <top/>
      <bottom/>
      <diagonal/>
    </border>
    <border>
      <left style="slantDashDot">
        <color theme="0" tint="-0.499984740745262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slantDashDot">
        <color theme="0" tint="-0.499984740745262"/>
      </left>
      <right/>
      <top/>
      <bottom style="slantDashDot">
        <color theme="0" tint="-0.499984740745262"/>
      </bottom>
      <diagonal/>
    </border>
    <border>
      <left/>
      <right/>
      <top/>
      <bottom style="slantDashDot">
        <color theme="0" tint="-0.499984740745262"/>
      </bottom>
      <diagonal/>
    </border>
    <border>
      <left/>
      <right style="slantDashDot">
        <color theme="0" tint="-0.499984740745262"/>
      </right>
      <top/>
      <bottom style="slantDashDot">
        <color theme="0" tint="-0.499984740745262"/>
      </bottom>
      <diagonal/>
    </border>
    <border>
      <left style="slantDashDot">
        <color theme="0" tint="-0.499984740745262"/>
      </left>
      <right style="thin">
        <color indexed="64"/>
      </right>
      <top style="thin">
        <color indexed="22"/>
      </top>
      <bottom style="thin">
        <color indexed="8"/>
      </bottom>
      <diagonal/>
    </border>
    <border>
      <left style="slantDashDot">
        <color theme="0" tint="-0.49998474074526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slantDashDot">
        <color theme="0" tint="-0.499984740745262"/>
      </left>
      <right/>
      <top/>
      <bottom style="thin">
        <color indexed="22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indexed="8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vertical="center"/>
    </xf>
    <xf numFmtId="10" fontId="18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64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19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164" fontId="18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4" fontId="10" fillId="7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8" fillId="7" borderId="13" xfId="0" applyNumberFormat="1" applyFont="1" applyFill="1" applyBorder="1" applyAlignment="1">
      <alignment horizontal="center" vertical="center"/>
    </xf>
    <xf numFmtId="164" fontId="27" fillId="8" borderId="15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5" borderId="10" xfId="0" applyFont="1" applyFill="1" applyBorder="1" applyAlignment="1">
      <alignment vertical="center"/>
    </xf>
    <xf numFmtId="0" fontId="30" fillId="5" borderId="10" xfId="0" applyFont="1" applyFill="1" applyBorder="1" applyAlignment="1">
      <alignment vertical="center"/>
    </xf>
    <xf numFmtId="0" fontId="17" fillId="5" borderId="16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10" fontId="18" fillId="0" borderId="2" xfId="0" applyNumberFormat="1" applyFont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10" fontId="27" fillId="9" borderId="15" xfId="0" applyNumberFormat="1" applyFont="1" applyFill="1" applyBorder="1" applyAlignment="1" applyProtection="1">
      <alignment horizontal="center" vertical="center"/>
      <protection locked="0"/>
    </xf>
    <xf numFmtId="3" fontId="27" fillId="9" borderId="15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9" fontId="19" fillId="0" borderId="0" xfId="0" applyNumberFormat="1" applyFont="1" applyAlignment="1">
      <alignment horizontal="center" vertical="center"/>
    </xf>
    <xf numFmtId="164" fontId="27" fillId="9" borderId="1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top"/>
    </xf>
    <xf numFmtId="0" fontId="19" fillId="5" borderId="9" xfId="0" applyFont="1" applyFill="1" applyBorder="1" applyAlignment="1">
      <alignment vertical="center"/>
    </xf>
    <xf numFmtId="0" fontId="19" fillId="0" borderId="0" xfId="0" applyFont="1" applyProtection="1">
      <protection locked="0"/>
    </xf>
    <xf numFmtId="0" fontId="33" fillId="0" borderId="0" xfId="0" applyFont="1" applyAlignment="1" applyProtection="1">
      <alignment horizontal="center"/>
      <protection locked="0"/>
    </xf>
    <xf numFmtId="0" fontId="34" fillId="0" borderId="0" xfId="0" applyFont="1" applyAlignment="1" applyProtection="1">
      <alignment horizontal="center"/>
      <protection locked="0"/>
    </xf>
    <xf numFmtId="0" fontId="19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3" fillId="0" borderId="22" xfId="0" applyFont="1" applyBorder="1" applyAlignment="1">
      <alignment horizontal="center" vertical="center" wrapText="1"/>
    </xf>
    <xf numFmtId="3" fontId="27" fillId="8" borderId="24" xfId="0" applyNumberFormat="1" applyFont="1" applyFill="1" applyBorder="1" applyAlignment="1" applyProtection="1">
      <alignment horizontal="center" vertical="center"/>
      <protection locked="0"/>
    </xf>
    <xf numFmtId="3" fontId="27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164" fontId="27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26" xfId="0" applyNumberFormat="1" applyFont="1" applyBorder="1" applyAlignment="1">
      <alignment horizontal="center" vertical="center"/>
    </xf>
    <xf numFmtId="0" fontId="1" fillId="0" borderId="26" xfId="0" applyFont="1" applyBorder="1" applyAlignment="1" applyProtection="1">
      <alignment vertical="center"/>
      <protection locked="0"/>
    </xf>
    <xf numFmtId="164" fontId="10" fillId="0" borderId="27" xfId="0" applyNumberFormat="1" applyFont="1" applyBorder="1" applyAlignment="1">
      <alignment vertical="center"/>
    </xf>
    <xf numFmtId="3" fontId="27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64" fontId="27" fillId="0" borderId="0" xfId="0" applyNumberFormat="1" applyFont="1" applyBorder="1" applyAlignment="1" applyProtection="1">
      <alignment horizontal="center" vertical="center"/>
      <protection locked="0"/>
    </xf>
    <xf numFmtId="164" fontId="10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164" fontId="10" fillId="0" borderId="0" xfId="0" applyNumberFormat="1" applyFont="1" applyBorder="1" applyAlignment="1">
      <alignment vertical="center"/>
    </xf>
    <xf numFmtId="3" fontId="18" fillId="7" borderId="28" xfId="0" applyNumberFormat="1" applyFont="1" applyFill="1" applyBorder="1" applyAlignment="1">
      <alignment horizontal="center" vertical="center"/>
    </xf>
    <xf numFmtId="3" fontId="18" fillId="7" borderId="29" xfId="0" applyNumberFormat="1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9" fillId="6" borderId="23" xfId="0" applyFont="1" applyFill="1" applyBorder="1" applyAlignment="1">
      <alignment horizontal="center" vertical="center"/>
    </xf>
    <xf numFmtId="164" fontId="18" fillId="7" borderId="12" xfId="0" applyNumberFormat="1" applyFont="1" applyFill="1" applyBorder="1" applyAlignment="1">
      <alignment vertical="center"/>
    </xf>
    <xf numFmtId="9" fontId="18" fillId="7" borderId="12" xfId="0" applyNumberFormat="1" applyFont="1" applyFill="1" applyBorder="1" applyAlignment="1">
      <alignment horizontal="center" vertical="center"/>
    </xf>
    <xf numFmtId="2" fontId="18" fillId="7" borderId="12" xfId="0" applyNumberFormat="1" applyFont="1" applyFill="1" applyBorder="1" applyAlignment="1">
      <alignment vertical="center"/>
    </xf>
    <xf numFmtId="165" fontId="18" fillId="7" borderId="12" xfId="0" applyNumberFormat="1" applyFont="1" applyFill="1" applyBorder="1" applyAlignment="1">
      <alignment vertical="center"/>
    </xf>
    <xf numFmtId="165" fontId="18" fillId="7" borderId="12" xfId="0" applyNumberFormat="1" applyFont="1" applyFill="1" applyBorder="1" applyAlignment="1">
      <alignment horizontal="center" vertical="center"/>
    </xf>
    <xf numFmtId="164" fontId="18" fillId="7" borderId="12" xfId="0" applyNumberFormat="1" applyFont="1" applyFill="1" applyBorder="1" applyAlignment="1">
      <alignment horizontal="center" vertical="center"/>
    </xf>
    <xf numFmtId="3" fontId="18" fillId="7" borderId="12" xfId="0" applyNumberFormat="1" applyFont="1" applyFill="1" applyBorder="1" applyAlignment="1">
      <alignment horizontal="center" vertical="center"/>
    </xf>
    <xf numFmtId="164" fontId="10" fillId="7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3" fontId="18" fillId="10" borderId="29" xfId="0" applyNumberFormat="1" applyFont="1" applyFill="1" applyBorder="1" applyAlignment="1">
      <alignment horizontal="center" vertical="center"/>
    </xf>
    <xf numFmtId="9" fontId="18" fillId="10" borderId="12" xfId="0" applyNumberFormat="1" applyFont="1" applyFill="1" applyBorder="1" applyAlignment="1">
      <alignment horizontal="center" vertical="center"/>
    </xf>
    <xf numFmtId="164" fontId="18" fillId="10" borderId="12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3" fontId="18" fillId="7" borderId="31" xfId="0" applyNumberFormat="1" applyFont="1" applyFill="1" applyBorder="1" applyAlignment="1">
      <alignment horizontal="center" vertical="center"/>
    </xf>
    <xf numFmtId="164" fontId="10" fillId="7" borderId="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1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vertical="center"/>
    </xf>
    <xf numFmtId="0" fontId="1" fillId="11" borderId="4" xfId="0" applyFont="1" applyFill="1" applyBorder="1" applyProtection="1">
      <protection locked="0"/>
    </xf>
    <xf numFmtId="0" fontId="20" fillId="11" borderId="0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/>
    </xf>
    <xf numFmtId="0" fontId="9" fillId="11" borderId="2" xfId="0" applyFont="1" applyFill="1" applyBorder="1" applyAlignment="1">
      <alignment vertical="center"/>
    </xf>
    <xf numFmtId="0" fontId="19" fillId="11" borderId="2" xfId="0" applyFont="1" applyFill="1" applyBorder="1" applyAlignment="1">
      <alignment horizontal="right" vertical="center"/>
    </xf>
    <xf numFmtId="1" fontId="18" fillId="11" borderId="2" xfId="0" applyNumberFormat="1" applyFont="1" applyFill="1" applyBorder="1" applyAlignment="1">
      <alignment vertical="center"/>
    </xf>
    <xf numFmtId="0" fontId="0" fillId="11" borderId="2" xfId="0" applyFill="1" applyBorder="1" applyAlignment="1">
      <alignment horizontal="center" vertical="center"/>
    </xf>
    <xf numFmtId="164" fontId="18" fillId="11" borderId="2" xfId="0" applyNumberFormat="1" applyFont="1" applyFill="1" applyBorder="1" applyAlignment="1">
      <alignment vertical="center"/>
    </xf>
    <xf numFmtId="0" fontId="1" fillId="11" borderId="2" xfId="0" applyFont="1" applyFill="1" applyBorder="1" applyAlignment="1">
      <alignment vertical="center"/>
    </xf>
    <xf numFmtId="0" fontId="13" fillId="6" borderId="30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164" fontId="10" fillId="6" borderId="23" xfId="0" applyNumberFormat="1" applyFont="1" applyFill="1" applyBorder="1" applyAlignment="1">
      <alignment vertical="center"/>
    </xf>
    <xf numFmtId="0" fontId="1" fillId="6" borderId="22" xfId="0" applyFont="1" applyFill="1" applyBorder="1" applyProtection="1">
      <protection locked="0"/>
    </xf>
    <xf numFmtId="0" fontId="1" fillId="6" borderId="23" xfId="0" applyFont="1" applyFill="1" applyBorder="1" applyProtection="1">
      <protection locked="0"/>
    </xf>
    <xf numFmtId="0" fontId="1" fillId="6" borderId="23" xfId="0" applyFont="1" applyFill="1" applyBorder="1" applyAlignment="1">
      <alignment vertical="center"/>
    </xf>
    <xf numFmtId="0" fontId="25" fillId="6" borderId="22" xfId="0" applyFont="1" applyFill="1" applyBorder="1" applyAlignment="1">
      <alignment vertical="center"/>
    </xf>
    <xf numFmtId="0" fontId="24" fillId="6" borderId="23" xfId="0" applyFont="1" applyFill="1" applyBorder="1" applyAlignment="1">
      <alignment vertical="center"/>
    </xf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2" xfId="0" applyFont="1" applyFill="1" applyBorder="1" applyAlignment="1" applyProtection="1">
      <alignment vertical="center"/>
      <protection locked="0"/>
    </xf>
    <xf numFmtId="0" fontId="1" fillId="6" borderId="25" xfId="0" applyFont="1" applyFill="1" applyBorder="1" applyAlignment="1">
      <alignment vertical="center"/>
    </xf>
    <xf numFmtId="4" fontId="18" fillId="6" borderId="26" xfId="0" applyNumberFormat="1" applyFont="1" applyFill="1" applyBorder="1" applyAlignment="1">
      <alignment vertical="center"/>
    </xf>
    <xf numFmtId="0" fontId="19" fillId="6" borderId="26" xfId="0" applyFont="1" applyFill="1" applyBorder="1" applyAlignment="1">
      <alignment horizontal="right" vertical="center"/>
    </xf>
    <xf numFmtId="164" fontId="10" fillId="6" borderId="26" xfId="0" applyNumberFormat="1" applyFont="1" applyFill="1" applyBorder="1" applyAlignment="1">
      <alignment vertical="center"/>
    </xf>
    <xf numFmtId="0" fontId="1" fillId="6" borderId="23" xfId="0" applyFont="1" applyFill="1" applyBorder="1" applyAlignment="1" applyProtection="1">
      <alignment vertical="center"/>
      <protection locked="0"/>
    </xf>
    <xf numFmtId="0" fontId="13" fillId="6" borderId="23" xfId="0" applyFont="1" applyFill="1" applyBorder="1" applyAlignment="1">
      <alignment horizontal="center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Border="1" applyAlignment="1">
      <alignment horizontal="center" vertical="center"/>
    </xf>
    <xf numFmtId="4" fontId="10" fillId="7" borderId="6" xfId="0" applyNumberFormat="1" applyFont="1" applyFill="1" applyBorder="1" applyAlignment="1">
      <alignment horizontal="center" vertical="center"/>
    </xf>
    <xf numFmtId="166" fontId="18" fillId="7" borderId="12" xfId="0" applyNumberFormat="1" applyFont="1" applyFill="1" applyBorder="1" applyAlignment="1">
      <alignment horizontal="center" vertical="center"/>
    </xf>
    <xf numFmtId="0" fontId="40" fillId="11" borderId="0" xfId="0" applyFont="1" applyFill="1" applyBorder="1" applyAlignment="1">
      <alignment horizontal="left" vertical="center" wrapText="1"/>
    </xf>
    <xf numFmtId="164" fontId="10" fillId="11" borderId="0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 wrapText="1"/>
    </xf>
    <xf numFmtId="164" fontId="47" fillId="0" borderId="0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39" fillId="11" borderId="5" xfId="0" applyFont="1" applyFill="1" applyBorder="1" applyAlignment="1">
      <alignment horizontal="left" vertical="center" wrapText="1"/>
    </xf>
    <xf numFmtId="0" fontId="1" fillId="11" borderId="5" xfId="0" applyFont="1" applyFill="1" applyBorder="1" applyAlignment="1">
      <alignment vertical="center"/>
    </xf>
    <xf numFmtId="0" fontId="1" fillId="11" borderId="5" xfId="0" applyFont="1" applyFill="1" applyBorder="1" applyProtection="1">
      <protection locked="0"/>
    </xf>
    <xf numFmtId="0" fontId="1" fillId="6" borderId="0" xfId="0" applyFont="1" applyFill="1" applyBorder="1" applyProtection="1">
      <protection locked="0"/>
    </xf>
    <xf numFmtId="0" fontId="19" fillId="6" borderId="0" xfId="0" applyFont="1" applyFill="1" applyBorder="1" applyAlignment="1">
      <alignment horizontal="right" vertical="center"/>
    </xf>
    <xf numFmtId="0" fontId="13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 vertical="center"/>
    </xf>
    <xf numFmtId="164" fontId="10" fillId="6" borderId="0" xfId="0" applyNumberFormat="1" applyFont="1" applyFill="1" applyBorder="1" applyAlignment="1">
      <alignment horizontal="center" vertical="center"/>
    </xf>
    <xf numFmtId="0" fontId="1" fillId="11" borderId="5" xfId="0" applyFont="1" applyFill="1" applyBorder="1" applyAlignment="1" applyProtection="1">
      <alignment vertical="center"/>
      <protection locked="0"/>
    </xf>
    <xf numFmtId="0" fontId="24" fillId="6" borderId="0" xfId="0" applyFont="1" applyFill="1" applyBorder="1" applyAlignment="1">
      <alignment vertical="center"/>
    </xf>
    <xf numFmtId="0" fontId="1" fillId="11" borderId="0" xfId="0" applyFont="1" applyFill="1" applyBorder="1" applyAlignment="1">
      <alignment vertical="center"/>
    </xf>
    <xf numFmtId="4" fontId="18" fillId="11" borderId="0" xfId="0" applyNumberFormat="1" applyFont="1" applyFill="1" applyBorder="1" applyAlignment="1">
      <alignment vertical="center"/>
    </xf>
    <xf numFmtId="0" fontId="19" fillId="11" borderId="0" xfId="0" applyFont="1" applyFill="1" applyBorder="1" applyAlignment="1">
      <alignment horizontal="right" vertical="center"/>
    </xf>
    <xf numFmtId="0" fontId="1" fillId="11" borderId="3" xfId="0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9" fillId="11" borderId="0" xfId="0" applyFont="1" applyFill="1" applyBorder="1" applyAlignment="1">
      <alignment vertical="center"/>
    </xf>
    <xf numFmtId="1" fontId="18" fillId="11" borderId="0" xfId="0" applyNumberFormat="1" applyFont="1" applyFill="1" applyBorder="1" applyAlignment="1">
      <alignment vertical="center"/>
    </xf>
    <xf numFmtId="0" fontId="0" fillId="11" borderId="0" xfId="0" applyFill="1" applyBorder="1" applyAlignment="1">
      <alignment horizontal="center" vertical="center"/>
    </xf>
    <xf numFmtId="164" fontId="18" fillId="11" borderId="0" xfId="0" applyNumberFormat="1" applyFont="1" applyFill="1" applyBorder="1" applyAlignment="1">
      <alignment vertical="center"/>
    </xf>
    <xf numFmtId="0" fontId="16" fillId="5" borderId="10" xfId="0" applyFont="1" applyFill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 wrapText="1"/>
    </xf>
    <xf numFmtId="0" fontId="2" fillId="7" borderId="0" xfId="0" applyFont="1" applyFill="1" applyAlignment="1">
      <alignment horizontal="center"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0" fontId="39" fillId="4" borderId="19" xfId="0" applyFont="1" applyFill="1" applyBorder="1" applyAlignment="1">
      <alignment horizontal="left" vertical="center" wrapText="1"/>
    </xf>
    <xf numFmtId="0" fontId="40" fillId="4" borderId="20" xfId="0" applyFont="1" applyFill="1" applyBorder="1" applyAlignment="1">
      <alignment horizontal="left" vertical="center" wrapText="1"/>
    </xf>
    <xf numFmtId="0" fontId="40" fillId="4" borderId="21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166" fontId="10" fillId="7" borderId="7" xfId="0" applyNumberFormat="1" applyFont="1" applyFill="1" applyBorder="1" applyAlignment="1">
      <alignment horizontal="center" vertical="center"/>
    </xf>
    <xf numFmtId="166" fontId="10" fillId="7" borderId="6" xfId="0" applyNumberFormat="1" applyFont="1" applyFill="1" applyBorder="1" applyAlignment="1">
      <alignment horizontal="center" vertical="center"/>
    </xf>
    <xf numFmtId="0" fontId="50" fillId="12" borderId="3" xfId="0" quotePrefix="1" applyFont="1" applyFill="1" applyBorder="1" applyAlignment="1">
      <alignment horizontal="left" vertical="center" wrapText="1"/>
    </xf>
    <xf numFmtId="0" fontId="50" fillId="12" borderId="2" xfId="0" quotePrefix="1" applyFont="1" applyFill="1" applyBorder="1" applyAlignment="1">
      <alignment horizontal="left" vertical="center" wrapText="1"/>
    </xf>
    <xf numFmtId="0" fontId="50" fillId="12" borderId="1" xfId="0" quotePrefix="1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9" fillId="4" borderId="20" xfId="0" applyFont="1" applyFill="1" applyBorder="1" applyAlignment="1">
      <alignment horizontal="left" vertical="center" wrapText="1"/>
    </xf>
    <xf numFmtId="0" fontId="39" fillId="4" borderId="2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  <color rgb="FFF4FEE8"/>
      <color rgb="FFF7E8FE"/>
      <color rgb="FFCCCC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161925</xdr:colOff>
      <xdr:row>0</xdr:row>
      <xdr:rowOff>942975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160473D-64A7-447D-B1AF-16808348EC47}"/>
            </a:ext>
          </a:extLst>
        </xdr:cNvPr>
        <xdr:cNvSpPr txBox="1"/>
      </xdr:nvSpPr>
      <xdr:spPr>
        <a:xfrm>
          <a:off x="0" y="0"/>
          <a:ext cx="7019925" cy="161925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 du droit 2025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Prestation de service ALSH</a:t>
          </a:r>
          <a:r>
            <a:rPr lang="fr-FR" sz="18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Périscolaire</a:t>
          </a:r>
          <a:endParaRPr lang="fr-FR" sz="18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fr-FR" sz="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r" eaLnBrk="1" fontAlgn="auto" latinLnBrk="0" hangingPunct="1"/>
          <a:r>
            <a:rPr lang="fr-FR" sz="10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2025 maj 03/12/24</a:t>
          </a:r>
          <a:endParaRPr lang="fr-FR" sz="8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657225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590ACB-6AAC-42C3-960D-3682E61F0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371475</xdr:colOff>
      <xdr:row>1</xdr:row>
      <xdr:rowOff>285750</xdr:rowOff>
    </xdr:from>
    <xdr:to>
      <xdr:col>5</xdr:col>
      <xdr:colOff>1095375</xdr:colOff>
      <xdr:row>2</xdr:row>
      <xdr:rowOff>323851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F7825725-3604-4EBA-A93B-F1190F100834}"/>
            </a:ext>
          </a:extLst>
        </xdr:cNvPr>
        <xdr:cNvSpPr/>
      </xdr:nvSpPr>
      <xdr:spPr>
        <a:xfrm>
          <a:off x="2657475" y="323850"/>
          <a:ext cx="1914525" cy="161926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161925</xdr:colOff>
      <xdr:row>0</xdr:row>
      <xdr:rowOff>942975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F0F517D-4785-466E-BE98-12F32F3F4E3B}"/>
            </a:ext>
          </a:extLst>
        </xdr:cNvPr>
        <xdr:cNvSpPr txBox="1"/>
      </xdr:nvSpPr>
      <xdr:spPr>
        <a:xfrm>
          <a:off x="0" y="0"/>
          <a:ext cx="7019925" cy="161925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</a:t>
          </a:r>
          <a:r>
            <a:rPr lang="fr-FR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 droit</a:t>
          </a:r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2025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Prestation de service ALSH</a:t>
          </a:r>
          <a:r>
            <a:rPr lang="fr-FR" sz="18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Extrascolaire</a:t>
          </a:r>
          <a:endParaRPr lang="fr-FR" sz="18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fr-FR" sz="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r" eaLnBrk="1" fontAlgn="auto" latinLnBrk="0" hangingPunct="1"/>
          <a:r>
            <a:rPr lang="fr-FR" sz="10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2025 maj 03/12/24</a:t>
          </a:r>
          <a:endParaRPr lang="fr-FR" sz="8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657225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E93ECF-46BD-4CE0-9E29-C9582E3EA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371475</xdr:colOff>
      <xdr:row>1</xdr:row>
      <xdr:rowOff>285750</xdr:rowOff>
    </xdr:from>
    <xdr:to>
      <xdr:col>5</xdr:col>
      <xdr:colOff>1095375</xdr:colOff>
      <xdr:row>2</xdr:row>
      <xdr:rowOff>323851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E495EC09-9B88-41C0-BED6-34896759F229}"/>
            </a:ext>
          </a:extLst>
        </xdr:cNvPr>
        <xdr:cNvSpPr/>
      </xdr:nvSpPr>
      <xdr:spPr>
        <a:xfrm>
          <a:off x="2657475" y="323850"/>
          <a:ext cx="1914525" cy="161926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1</xdr:row>
      <xdr:rowOff>66675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CEEA0ED-0D02-485D-9AEE-828A26543756}"/>
            </a:ext>
          </a:extLst>
        </xdr:cNvPr>
        <xdr:cNvSpPr txBox="1"/>
      </xdr:nvSpPr>
      <xdr:spPr>
        <a:xfrm>
          <a:off x="0" y="0"/>
          <a:ext cx="6438900" cy="1028700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 du droit 2025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Prestation de service ALSH</a:t>
          </a:r>
          <a:r>
            <a:rPr lang="fr-FR" sz="18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Adolescents</a:t>
          </a:r>
          <a:endParaRPr lang="fr-FR" sz="18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r"/>
          <a:endParaRPr lang="fr-FR" sz="1000" b="1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r" eaLnBrk="1" fontAlgn="auto" latinLnBrk="0" hangingPunct="1"/>
          <a:r>
            <a:rPr lang="fr-FR" sz="10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2025 maj 03/12/24</a:t>
          </a:r>
          <a:endParaRPr lang="fr-FR" sz="10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657225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DCF7C6-ECFA-4626-BECE-66420646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371475</xdr:colOff>
      <xdr:row>1</xdr:row>
      <xdr:rowOff>285750</xdr:rowOff>
    </xdr:from>
    <xdr:to>
      <xdr:col>5</xdr:col>
      <xdr:colOff>1095375</xdr:colOff>
      <xdr:row>2</xdr:row>
      <xdr:rowOff>323851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D70C84B0-60C5-41C1-897E-DBC96431917C}"/>
            </a:ext>
          </a:extLst>
        </xdr:cNvPr>
        <xdr:cNvSpPr/>
      </xdr:nvSpPr>
      <xdr:spPr>
        <a:xfrm>
          <a:off x="2657475" y="323850"/>
          <a:ext cx="1914525" cy="161926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0C35-2EED-4B83-ACB6-4511333110D4}">
  <dimension ref="A1:IV90"/>
  <sheetViews>
    <sheetView showGridLines="0" tabSelected="1" zoomScaleNormal="100" zoomScaleSheetLayoutView="90" workbookViewId="0">
      <selection activeCell="F84" sqref="F84"/>
    </sheetView>
  </sheetViews>
  <sheetFormatPr baseColWidth="10" defaultRowHeight="11.25" outlineLevelRow="1"/>
  <cols>
    <col min="1" max="1" width="2.7109375" style="1" customWidth="1"/>
    <col min="2" max="2" width="19.5703125" style="1" customWidth="1"/>
    <col min="3" max="3" width="3.28515625" style="1" customWidth="1"/>
    <col min="4" max="4" width="19.5703125" style="1" customWidth="1"/>
    <col min="5" max="5" width="3.28515625" style="1" customWidth="1"/>
    <col min="6" max="6" width="19.5703125" style="1" customWidth="1"/>
    <col min="7" max="7" width="3.28515625" style="1" customWidth="1"/>
    <col min="8" max="8" width="19.42578125" style="1" customWidth="1"/>
    <col min="9" max="9" width="3.28515625" style="1" customWidth="1"/>
    <col min="10" max="10" width="2.7109375" style="1" customWidth="1"/>
    <col min="11" max="16384" width="11.42578125" style="1"/>
  </cols>
  <sheetData>
    <row r="1" spans="1:12" ht="75.7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2" ht="24" customHeight="1">
      <c r="A2" s="62"/>
      <c r="B2" s="61"/>
      <c r="C2" s="61"/>
      <c r="D2" s="61"/>
      <c r="E2" s="61"/>
      <c r="F2" s="61"/>
      <c r="G2" s="61"/>
      <c r="H2" s="61"/>
      <c r="I2" s="61"/>
    </row>
    <row r="3" spans="1:12" ht="27.75" customHeight="1">
      <c r="B3" s="60"/>
      <c r="C3" s="60"/>
      <c r="D3" s="60"/>
      <c r="E3" s="60"/>
      <c r="F3" s="60"/>
      <c r="G3" s="60"/>
      <c r="H3" s="60"/>
      <c r="I3" s="60"/>
    </row>
    <row r="4" spans="1:12" ht="18" customHeight="1" thickBot="1">
      <c r="B4" s="60"/>
      <c r="C4" s="60"/>
      <c r="D4" s="60"/>
      <c r="E4" s="60"/>
      <c r="F4" s="60"/>
      <c r="G4" s="60"/>
      <c r="H4" s="60"/>
      <c r="I4" s="60"/>
    </row>
    <row r="5" spans="1:12" s="2" customFormat="1" ht="18.75">
      <c r="A5" s="22" t="s">
        <v>40</v>
      </c>
      <c r="B5" s="40" t="s">
        <v>39</v>
      </c>
      <c r="C5" s="39"/>
      <c r="D5" s="39"/>
      <c r="E5" s="39"/>
      <c r="F5" s="39"/>
      <c r="G5" s="39"/>
      <c r="H5" s="39"/>
      <c r="I5" s="39"/>
      <c r="J5" s="59"/>
    </row>
    <row r="6" spans="1:12" s="2" customFormat="1" ht="12">
      <c r="A6" s="8"/>
      <c r="B6" s="58"/>
      <c r="C6" s="58"/>
      <c r="D6" s="58"/>
      <c r="E6" s="58"/>
      <c r="F6" s="58"/>
      <c r="G6" s="38"/>
      <c r="H6" s="38"/>
      <c r="I6" s="38"/>
      <c r="J6" s="7"/>
    </row>
    <row r="7" spans="1:12" s="2" customFormat="1" ht="31.5" customHeight="1">
      <c r="A7" s="8"/>
      <c r="B7" s="17" t="s">
        <v>51</v>
      </c>
      <c r="C7" s="34"/>
      <c r="D7" s="17" t="s">
        <v>38</v>
      </c>
      <c r="E7" s="34"/>
      <c r="F7" s="34" t="s">
        <v>35</v>
      </c>
      <c r="G7" s="38"/>
      <c r="H7" s="38"/>
      <c r="I7" s="38"/>
      <c r="J7" s="7"/>
    </row>
    <row r="8" spans="1:12" s="2" customFormat="1" ht="20.25" customHeight="1" thickBot="1">
      <c r="A8" s="8"/>
      <c r="B8" s="57"/>
      <c r="C8" s="24" t="s">
        <v>37</v>
      </c>
      <c r="D8" s="47"/>
      <c r="E8" s="24" t="s">
        <v>2</v>
      </c>
      <c r="F8" s="85" t="e">
        <f>B8/D8</f>
        <v>#DIV/0!</v>
      </c>
      <c r="G8" s="37"/>
      <c r="H8" s="38"/>
      <c r="I8" s="38"/>
      <c r="J8" s="7"/>
    </row>
    <row r="9" spans="1:12" s="2" customFormat="1" ht="11.25" customHeight="1">
      <c r="A9" s="8"/>
      <c r="B9" s="25"/>
      <c r="C9" s="24"/>
      <c r="D9" s="26"/>
      <c r="E9" s="24"/>
      <c r="F9" s="25"/>
      <c r="G9" s="37"/>
      <c r="H9" s="38"/>
      <c r="I9" s="38"/>
      <c r="J9" s="7"/>
    </row>
    <row r="10" spans="1:12" s="2" customFormat="1" ht="14.1" customHeight="1">
      <c r="A10" s="8"/>
      <c r="B10" s="55" t="s">
        <v>36</v>
      </c>
      <c r="C10" s="37"/>
      <c r="D10" s="38"/>
      <c r="E10" s="37"/>
      <c r="F10" s="38"/>
      <c r="G10" s="37"/>
      <c r="H10" s="38"/>
      <c r="I10" s="38"/>
      <c r="J10" s="7"/>
    </row>
    <row r="11" spans="1:12" s="2" customFormat="1" ht="14.1" customHeight="1">
      <c r="A11" s="8"/>
      <c r="B11" s="53" t="s">
        <v>35</v>
      </c>
      <c r="C11" s="53"/>
      <c r="D11" s="53" t="s">
        <v>32</v>
      </c>
      <c r="E11" s="53"/>
      <c r="F11" s="53" t="s">
        <v>31</v>
      </c>
      <c r="G11" s="37"/>
      <c r="H11" s="38"/>
      <c r="I11" s="38"/>
      <c r="J11" s="7"/>
    </row>
    <row r="12" spans="1:12" s="2" customFormat="1" ht="20.25" customHeight="1">
      <c r="A12" s="8"/>
      <c r="B12" s="85" t="e">
        <f>IF(F8&gt;1.97," ",F8)</f>
        <v>#DIV/0!</v>
      </c>
      <c r="C12" s="24" t="s">
        <v>9</v>
      </c>
      <c r="D12" s="86">
        <v>0.3</v>
      </c>
      <c r="E12" s="24" t="s">
        <v>2</v>
      </c>
      <c r="F12" s="85" t="e">
        <f>IF(B12=" "," ",B12*D12)</f>
        <v>#DIV/0!</v>
      </c>
      <c r="G12" s="37"/>
      <c r="H12" s="38"/>
      <c r="I12" s="38"/>
      <c r="J12" s="7"/>
    </row>
    <row r="13" spans="1:12" s="2" customFormat="1" ht="11.25" customHeight="1">
      <c r="A13" s="8"/>
      <c r="B13" s="56"/>
      <c r="C13" s="37"/>
      <c r="D13" s="38"/>
      <c r="E13" s="38"/>
      <c r="F13" s="38"/>
      <c r="G13" s="37"/>
      <c r="H13" s="38"/>
      <c r="I13" s="38"/>
      <c r="J13" s="7"/>
    </row>
    <row r="14" spans="1:12" s="2" customFormat="1" ht="14.1" customHeight="1">
      <c r="A14" s="8"/>
      <c r="B14" s="55" t="s">
        <v>34</v>
      </c>
      <c r="C14" s="37"/>
      <c r="D14" s="38"/>
      <c r="E14" s="37"/>
      <c r="F14" s="38"/>
      <c r="G14" s="37"/>
      <c r="H14" s="38"/>
      <c r="I14" s="38"/>
      <c r="J14" s="7"/>
      <c r="L14" s="54"/>
    </row>
    <row r="15" spans="1:12" s="2" customFormat="1" ht="14.1" customHeight="1">
      <c r="A15" s="8"/>
      <c r="B15" s="53" t="s">
        <v>33</v>
      </c>
      <c r="C15" s="53"/>
      <c r="D15" s="53" t="s">
        <v>32</v>
      </c>
      <c r="E15" s="53"/>
      <c r="F15" s="53" t="s">
        <v>31</v>
      </c>
      <c r="G15" s="37"/>
      <c r="H15" s="38"/>
      <c r="I15" s="38"/>
      <c r="J15" s="7"/>
    </row>
    <row r="16" spans="1:12" s="2" customFormat="1" ht="20.25" customHeight="1">
      <c r="A16" s="8"/>
      <c r="B16" s="87" t="e">
        <f>IF(F8&lt;1.97," ",1.97)</f>
        <v>#DIV/0!</v>
      </c>
      <c r="C16" s="24" t="s">
        <v>9</v>
      </c>
      <c r="D16" s="86">
        <v>0.3</v>
      </c>
      <c r="E16" s="24" t="s">
        <v>2</v>
      </c>
      <c r="F16" s="88" t="e">
        <f>IF(B16=" "," ",0.591)</f>
        <v>#DIV/0!</v>
      </c>
      <c r="G16" s="37"/>
      <c r="H16" s="52"/>
      <c r="I16" s="52"/>
      <c r="J16" s="7"/>
    </row>
    <row r="17" spans="1:14" s="2" customFormat="1" ht="12" thickBot="1">
      <c r="A17" s="6"/>
      <c r="B17" s="5"/>
      <c r="C17" s="51"/>
      <c r="D17" s="5"/>
      <c r="E17" s="51"/>
      <c r="F17" s="5"/>
      <c r="G17" s="51"/>
      <c r="H17" s="5"/>
      <c r="I17" s="5"/>
      <c r="J17" s="4"/>
    </row>
    <row r="18" spans="1:14" s="2" customFormat="1" ht="12" customHeight="1" thickBot="1">
      <c r="A18" s="50"/>
      <c r="B18" s="3"/>
      <c r="C18" s="49"/>
      <c r="D18" s="3"/>
      <c r="E18" s="49"/>
      <c r="F18" s="3"/>
      <c r="G18" s="49"/>
      <c r="H18" s="3"/>
      <c r="I18" s="3"/>
      <c r="J18" s="3"/>
    </row>
    <row r="19" spans="1:14" s="2" customFormat="1" ht="18.75">
      <c r="A19" s="22" t="s">
        <v>30</v>
      </c>
      <c r="B19" s="40" t="s">
        <v>29</v>
      </c>
      <c r="C19" s="39"/>
      <c r="D19" s="39"/>
      <c r="E19" s="39"/>
      <c r="F19" s="39"/>
      <c r="G19" s="39"/>
      <c r="H19" s="39"/>
      <c r="I19" s="39"/>
      <c r="J19" s="19"/>
      <c r="N19" s="48"/>
    </row>
    <row r="20" spans="1:14" s="2" customFormat="1" ht="9" customHeight="1">
      <c r="A20" s="8"/>
      <c r="B20" s="38"/>
      <c r="C20" s="37"/>
      <c r="D20" s="38"/>
      <c r="E20" s="37"/>
      <c r="F20" s="38"/>
      <c r="G20" s="37"/>
      <c r="H20" s="38"/>
      <c r="I20" s="38"/>
      <c r="J20" s="7"/>
    </row>
    <row r="21" spans="1:14" s="2" customFormat="1" ht="41.25" customHeight="1">
      <c r="A21" s="8"/>
      <c r="B21" s="17" t="s">
        <v>19</v>
      </c>
      <c r="C21" s="37"/>
      <c r="D21" s="34" t="s">
        <v>28</v>
      </c>
      <c r="E21" s="37"/>
      <c r="F21" s="17" t="s">
        <v>27</v>
      </c>
      <c r="G21" s="37"/>
      <c r="H21" s="34" t="s">
        <v>6</v>
      </c>
      <c r="I21" s="34"/>
      <c r="J21" s="7"/>
    </row>
    <row r="22" spans="1:14" s="2" customFormat="1" ht="20.25" customHeight="1" thickBot="1">
      <c r="A22" s="8"/>
      <c r="B22" s="98">
        <f>D8</f>
        <v>0</v>
      </c>
      <c r="C22" s="24" t="s">
        <v>9</v>
      </c>
      <c r="D22" s="89" t="e">
        <f>IF($F$12&lt;0.591,$F$12,$F$16)</f>
        <v>#DIV/0!</v>
      </c>
      <c r="E22" s="24" t="s">
        <v>9</v>
      </c>
      <c r="F22" s="46"/>
      <c r="G22" s="24" t="s">
        <v>2</v>
      </c>
      <c r="H22" s="33" t="e">
        <f>B22*D22*F22</f>
        <v>#DIV/0!</v>
      </c>
      <c r="I22" s="32"/>
      <c r="J22" s="7"/>
    </row>
    <row r="23" spans="1:14" s="2" customFormat="1" ht="9" customHeight="1" thickBot="1">
      <c r="A23" s="6"/>
      <c r="B23" s="45"/>
      <c r="C23" s="31"/>
      <c r="D23" s="44"/>
      <c r="E23" s="29"/>
      <c r="F23" s="30"/>
      <c r="G23" s="29"/>
      <c r="H23" s="43"/>
      <c r="I23" s="43"/>
      <c r="J23" s="4"/>
    </row>
    <row r="24" spans="1:14" s="2" customFormat="1" ht="12" customHeight="1" thickBot="1">
      <c r="A24" s="42"/>
      <c r="B24" s="28"/>
      <c r="C24" s="27"/>
      <c r="D24" s="26"/>
      <c r="E24" s="24"/>
      <c r="F24" s="25"/>
      <c r="G24" s="24"/>
      <c r="H24" s="23"/>
      <c r="I24" s="23"/>
      <c r="J24" s="3"/>
    </row>
    <row r="25" spans="1:14" s="2" customFormat="1" ht="18.75">
      <c r="A25" s="41" t="s">
        <v>26</v>
      </c>
      <c r="B25" s="40" t="s">
        <v>54</v>
      </c>
      <c r="C25" s="39"/>
      <c r="D25" s="39"/>
      <c r="E25" s="39"/>
      <c r="F25" s="39"/>
      <c r="G25" s="39"/>
      <c r="H25" s="39"/>
      <c r="I25" s="39"/>
      <c r="J25" s="19"/>
      <c r="N25" s="48"/>
    </row>
    <row r="26" spans="1:14" s="2" customFormat="1" ht="9" customHeight="1">
      <c r="A26" s="8"/>
      <c r="B26" s="38"/>
      <c r="C26" s="37"/>
      <c r="D26" s="38"/>
      <c r="E26" s="37"/>
      <c r="F26" s="38"/>
      <c r="G26" s="37"/>
      <c r="H26" s="38"/>
      <c r="I26" s="38"/>
      <c r="J26" s="7"/>
    </row>
    <row r="27" spans="1:14" s="2" customFormat="1" ht="41.25" customHeight="1">
      <c r="A27" s="8"/>
      <c r="B27" s="17" t="s">
        <v>53</v>
      </c>
      <c r="C27" s="37"/>
      <c r="D27" s="34" t="s">
        <v>52</v>
      </c>
      <c r="E27" s="97"/>
      <c r="F27" s="100"/>
      <c r="G27" s="37"/>
      <c r="H27" s="17" t="s">
        <v>55</v>
      </c>
      <c r="I27" s="34"/>
      <c r="J27" s="7"/>
    </row>
    <row r="28" spans="1:14" s="2" customFormat="1" ht="20.25" customHeight="1" thickBot="1">
      <c r="A28" s="8"/>
      <c r="B28" s="47"/>
      <c r="C28" s="24" t="s">
        <v>9</v>
      </c>
      <c r="D28" s="90">
        <v>3.9</v>
      </c>
      <c r="E28" s="102"/>
      <c r="F28" s="103"/>
      <c r="G28" s="24" t="s">
        <v>2</v>
      </c>
      <c r="H28" s="33">
        <f>B28*D28</f>
        <v>0</v>
      </c>
      <c r="I28" s="32"/>
      <c r="J28" s="7"/>
    </row>
    <row r="29" spans="1:14" s="2" customFormat="1" ht="9" customHeight="1" thickBot="1">
      <c r="A29" s="6"/>
      <c r="B29" s="45"/>
      <c r="C29" s="31"/>
      <c r="D29" s="44"/>
      <c r="E29" s="29"/>
      <c r="F29" s="30"/>
      <c r="G29" s="29"/>
      <c r="H29" s="43"/>
      <c r="I29" s="43"/>
      <c r="J29" s="4"/>
    </row>
    <row r="30" spans="1:14" s="2" customFormat="1" ht="12" customHeight="1" thickBot="1">
      <c r="A30" s="101"/>
      <c r="B30" s="28"/>
      <c r="C30" s="27"/>
      <c r="D30" s="26"/>
      <c r="E30" s="24"/>
      <c r="F30" s="25"/>
      <c r="G30" s="24"/>
      <c r="H30" s="23"/>
      <c r="I30" s="23"/>
      <c r="J30" s="3"/>
    </row>
    <row r="31" spans="1:14" s="2" customFormat="1" ht="18.75">
      <c r="A31" s="22" t="s">
        <v>8</v>
      </c>
      <c r="B31" s="40" t="s">
        <v>25</v>
      </c>
      <c r="C31" s="39"/>
      <c r="D31" s="39"/>
      <c r="E31" s="39"/>
      <c r="F31" s="39"/>
      <c r="G31" s="39"/>
      <c r="H31" s="39"/>
      <c r="I31" s="39"/>
      <c r="J31" s="19"/>
    </row>
    <row r="32" spans="1:14" s="2" customFormat="1" ht="20.25" customHeight="1" thickBot="1">
      <c r="A32" s="8"/>
      <c r="B32" s="146"/>
      <c r="C32" s="147"/>
      <c r="D32" s="146"/>
      <c r="E32" s="147"/>
      <c r="F32" s="146"/>
      <c r="G32" s="147"/>
      <c r="H32" s="101"/>
      <c r="I32" s="101"/>
      <c r="J32" s="7"/>
    </row>
    <row r="33" spans="1:256" s="2" customFormat="1" ht="20.25" customHeight="1">
      <c r="A33" s="8"/>
      <c r="B33" s="173" t="s">
        <v>43</v>
      </c>
      <c r="C33" s="174"/>
      <c r="D33" s="174"/>
      <c r="E33" s="174"/>
      <c r="F33" s="174"/>
      <c r="G33" s="174"/>
      <c r="H33" s="174"/>
      <c r="I33" s="175"/>
      <c r="J33" s="7"/>
    </row>
    <row r="34" spans="1:256" s="2" customFormat="1" ht="9.75" customHeight="1">
      <c r="A34" s="8"/>
      <c r="B34" s="63"/>
      <c r="C34" s="147"/>
      <c r="D34" s="146"/>
      <c r="E34" s="147"/>
      <c r="F34" s="146"/>
      <c r="G34" s="147"/>
      <c r="H34" s="101"/>
      <c r="I34" s="64"/>
      <c r="J34" s="7"/>
    </row>
    <row r="35" spans="1:256" s="2" customFormat="1" ht="45" customHeight="1">
      <c r="A35" s="8"/>
      <c r="B35" s="65" t="s">
        <v>16</v>
      </c>
      <c r="C35" s="148"/>
      <c r="D35" s="149" t="s">
        <v>11</v>
      </c>
      <c r="E35" s="74"/>
      <c r="F35" s="176" t="s">
        <v>44</v>
      </c>
      <c r="G35" s="177"/>
      <c r="H35" s="177"/>
      <c r="I35" s="178"/>
      <c r="J35" s="7"/>
    </row>
    <row r="36" spans="1:256" s="2" customFormat="1" ht="20.25" customHeight="1" thickBot="1">
      <c r="A36" s="8"/>
      <c r="B36" s="66"/>
      <c r="C36" s="74"/>
      <c r="D36" s="36"/>
      <c r="E36" s="74"/>
      <c r="F36" s="177"/>
      <c r="G36" s="177"/>
      <c r="H36" s="177"/>
      <c r="I36" s="178"/>
      <c r="J36" s="7"/>
    </row>
    <row r="37" spans="1:256" s="2" customFormat="1" ht="11.25" customHeight="1" thickBot="1">
      <c r="A37" s="8"/>
      <c r="B37" s="67"/>
      <c r="C37" s="68"/>
      <c r="D37" s="69"/>
      <c r="E37" s="68"/>
      <c r="F37" s="70"/>
      <c r="G37" s="71"/>
      <c r="H37" s="71"/>
      <c r="I37" s="72"/>
      <c r="J37" s="7"/>
    </row>
    <row r="38" spans="1:256" s="2" customFormat="1" ht="11.25" customHeight="1">
      <c r="A38" s="8"/>
      <c r="B38" s="73"/>
      <c r="C38" s="74"/>
      <c r="D38" s="75"/>
      <c r="E38" s="74"/>
      <c r="F38" s="76"/>
      <c r="G38" s="77"/>
      <c r="H38" s="77"/>
      <c r="I38" s="78"/>
      <c r="J38" s="7"/>
    </row>
    <row r="39" spans="1:256" s="2" customFormat="1" ht="20.25" hidden="1" customHeight="1" outlineLevel="1">
      <c r="A39" s="151"/>
      <c r="B39" s="173" t="s">
        <v>45</v>
      </c>
      <c r="C39" s="174"/>
      <c r="D39" s="174"/>
      <c r="E39" s="174"/>
      <c r="F39" s="174"/>
      <c r="G39" s="174"/>
      <c r="H39" s="174"/>
      <c r="I39" s="175"/>
      <c r="J39" s="105"/>
    </row>
    <row r="40" spans="1:256" s="2" customFormat="1" ht="11.25" hidden="1" customHeight="1" outlineLevel="1">
      <c r="A40" s="152"/>
      <c r="B40" s="118"/>
      <c r="C40" s="153"/>
      <c r="D40" s="153"/>
      <c r="E40" s="153"/>
      <c r="F40" s="153"/>
      <c r="G40" s="153"/>
      <c r="H40" s="153"/>
      <c r="I40" s="119"/>
      <c r="J40" s="10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s="2" customFormat="1" ht="34.5" hidden="1" customHeight="1" outlineLevel="1">
      <c r="A41" s="151"/>
      <c r="B41" s="115" t="s">
        <v>18</v>
      </c>
      <c r="C41" s="154"/>
      <c r="D41" s="116" t="s">
        <v>21</v>
      </c>
      <c r="E41" s="155"/>
      <c r="F41" s="116" t="s">
        <v>24</v>
      </c>
      <c r="G41" s="156"/>
      <c r="H41" s="136"/>
      <c r="I41" s="117"/>
      <c r="J41" s="105"/>
    </row>
    <row r="42" spans="1:256" s="2" customFormat="1" ht="20.25" hidden="1" customHeight="1" outlineLevel="1">
      <c r="A42" s="151"/>
      <c r="B42" s="79">
        <f>B22*F22</f>
        <v>0</v>
      </c>
      <c r="C42" s="138"/>
      <c r="D42" s="35">
        <f>B36</f>
        <v>0</v>
      </c>
      <c r="E42" s="138"/>
      <c r="F42" s="35">
        <f>IF(B42&lt;D42,B42,D42)</f>
        <v>0</v>
      </c>
      <c r="G42" s="138"/>
      <c r="H42" s="157"/>
      <c r="I42" s="120"/>
      <c r="J42" s="105"/>
    </row>
    <row r="43" spans="1:256" s="2" customFormat="1" ht="11.25" hidden="1" customHeight="1" outlineLevel="1">
      <c r="A43" s="158"/>
      <c r="B43" s="121"/>
      <c r="C43" s="159"/>
      <c r="D43" s="159"/>
      <c r="E43" s="159"/>
      <c r="F43" s="159"/>
      <c r="G43" s="159"/>
      <c r="H43" s="159"/>
      <c r="I43" s="122"/>
      <c r="J43" s="105"/>
      <c r="K43" s="3"/>
    </row>
    <row r="44" spans="1:256" s="2" customFormat="1" ht="20.25" hidden="1" customHeight="1" outlineLevel="1">
      <c r="A44" s="158"/>
      <c r="B44" s="121" t="s">
        <v>23</v>
      </c>
      <c r="C44" s="159"/>
      <c r="D44" s="159"/>
      <c r="E44" s="159"/>
      <c r="F44" s="159"/>
      <c r="G44" s="159"/>
      <c r="H44" s="159"/>
      <c r="I44" s="122"/>
      <c r="J44" s="105"/>
      <c r="K44" s="3"/>
    </row>
    <row r="45" spans="1:256" s="2" customFormat="1" ht="39" hidden="1" customHeight="1" outlineLevel="1">
      <c r="A45" s="158"/>
      <c r="B45" s="115" t="s">
        <v>18</v>
      </c>
      <c r="C45" s="155"/>
      <c r="D45" s="136" t="s">
        <v>11</v>
      </c>
      <c r="E45" s="156"/>
      <c r="F45" s="136" t="s">
        <v>46</v>
      </c>
      <c r="G45" s="137"/>
      <c r="H45" s="137"/>
      <c r="I45" s="122"/>
      <c r="J45" s="105"/>
      <c r="K45" s="3"/>
    </row>
    <row r="46" spans="1:256" s="2" customFormat="1" ht="20.25" hidden="1" customHeight="1" outlineLevel="1">
      <c r="A46" s="158"/>
      <c r="B46" s="80">
        <f>IF(B42&lt;D42,B42,0)</f>
        <v>0</v>
      </c>
      <c r="C46" s="138" t="s">
        <v>9</v>
      </c>
      <c r="D46" s="90">
        <f>D36</f>
        <v>0</v>
      </c>
      <c r="E46" s="138" t="s">
        <v>2</v>
      </c>
      <c r="F46" s="33">
        <f>B46*D46</f>
        <v>0</v>
      </c>
      <c r="G46" s="137"/>
      <c r="H46" s="137"/>
      <c r="I46" s="122"/>
      <c r="J46" s="105"/>
      <c r="K46" s="3"/>
    </row>
    <row r="47" spans="1:256" s="2" customFormat="1" ht="11.25" hidden="1" customHeight="1" outlineLevel="1">
      <c r="A47" s="158"/>
      <c r="B47" s="121"/>
      <c r="C47" s="159"/>
      <c r="D47" s="159"/>
      <c r="E47" s="159"/>
      <c r="F47" s="159"/>
      <c r="G47" s="159"/>
      <c r="H47" s="159"/>
      <c r="I47" s="122"/>
      <c r="J47" s="105"/>
      <c r="K47" s="3"/>
    </row>
    <row r="48" spans="1:256" s="2" customFormat="1" ht="20.25" hidden="1" customHeight="1" outlineLevel="1">
      <c r="A48" s="158"/>
      <c r="B48" s="121" t="s">
        <v>22</v>
      </c>
      <c r="C48" s="159"/>
      <c r="D48" s="159"/>
      <c r="E48" s="159"/>
      <c r="F48" s="159"/>
      <c r="G48" s="159"/>
      <c r="H48" s="159"/>
      <c r="I48" s="122"/>
      <c r="J48" s="105"/>
      <c r="K48" s="3"/>
    </row>
    <row r="49" spans="1:11" s="2" customFormat="1" ht="39" hidden="1" customHeight="1" outlineLevel="1">
      <c r="A49" s="158"/>
      <c r="B49" s="115" t="s">
        <v>21</v>
      </c>
      <c r="C49" s="155"/>
      <c r="D49" s="136" t="s">
        <v>11</v>
      </c>
      <c r="E49" s="156"/>
      <c r="F49" s="136" t="s">
        <v>47</v>
      </c>
      <c r="G49" s="137"/>
      <c r="H49" s="137"/>
      <c r="I49" s="122"/>
      <c r="J49" s="105"/>
      <c r="K49" s="3"/>
    </row>
    <row r="50" spans="1:11" s="2" customFormat="1" ht="20.25" hidden="1" customHeight="1" outlineLevel="1">
      <c r="A50" s="158"/>
      <c r="B50" s="80">
        <f>IF(B42&gt;D42,D42,0)</f>
        <v>0</v>
      </c>
      <c r="C50" s="138" t="s">
        <v>9</v>
      </c>
      <c r="D50" s="90">
        <f>D36</f>
        <v>0</v>
      </c>
      <c r="E50" s="138" t="s">
        <v>2</v>
      </c>
      <c r="F50" s="33">
        <f>B50*D50</f>
        <v>0</v>
      </c>
      <c r="G50" s="137"/>
      <c r="H50" s="137"/>
      <c r="I50" s="122"/>
      <c r="J50" s="105"/>
      <c r="K50" s="3"/>
    </row>
    <row r="51" spans="1:11" s="2" customFormat="1" ht="11.25" hidden="1" customHeight="1" outlineLevel="1">
      <c r="A51" s="158"/>
      <c r="B51" s="121"/>
      <c r="C51" s="159"/>
      <c r="D51" s="159"/>
      <c r="E51" s="159"/>
      <c r="F51" s="159"/>
      <c r="G51" s="159"/>
      <c r="H51" s="159"/>
      <c r="I51" s="122"/>
      <c r="J51" s="105"/>
      <c r="K51" s="3"/>
    </row>
    <row r="52" spans="1:11" s="2" customFormat="1" ht="37.5" hidden="1" customHeight="1" outlineLevel="1">
      <c r="A52" s="151"/>
      <c r="B52" s="125"/>
      <c r="C52" s="137"/>
      <c r="D52" s="137"/>
      <c r="E52" s="137"/>
      <c r="F52" s="136" t="s">
        <v>20</v>
      </c>
      <c r="G52" s="137"/>
      <c r="H52" s="137"/>
      <c r="I52" s="117"/>
      <c r="J52" s="105"/>
    </row>
    <row r="53" spans="1:11" s="2" customFormat="1" ht="20.25" hidden="1" customHeight="1" outlineLevel="1">
      <c r="A53" s="151"/>
      <c r="B53" s="125"/>
      <c r="C53" s="137"/>
      <c r="D53" s="137"/>
      <c r="E53" s="137"/>
      <c r="F53" s="33">
        <f>IF(F46&gt;0,F46,F50)</f>
        <v>0</v>
      </c>
      <c r="G53" s="137"/>
      <c r="H53" s="137"/>
      <c r="I53" s="117"/>
      <c r="J53" s="105"/>
    </row>
    <row r="54" spans="1:11" s="2" customFormat="1" ht="9" hidden="1" customHeight="1" outlineLevel="1" thickBot="1">
      <c r="A54" s="151"/>
      <c r="B54" s="126"/>
      <c r="C54" s="123"/>
      <c r="D54" s="127"/>
      <c r="E54" s="128"/>
      <c r="F54" s="129"/>
      <c r="G54" s="123"/>
      <c r="H54" s="123"/>
      <c r="I54" s="124"/>
      <c r="J54" s="105"/>
    </row>
    <row r="55" spans="1:11" s="2" customFormat="1" ht="12" hidden="1" customHeight="1" outlineLevel="1" thickBot="1">
      <c r="A55" s="151"/>
      <c r="B55" s="160"/>
      <c r="C55" s="160"/>
      <c r="D55" s="161"/>
      <c r="E55" s="162"/>
      <c r="F55" s="142"/>
      <c r="G55" s="160"/>
      <c r="H55" s="160"/>
      <c r="I55" s="160"/>
      <c r="J55" s="105"/>
    </row>
    <row r="56" spans="1:11" s="2" customFormat="1" ht="20.25" hidden="1" customHeight="1" outlineLevel="1">
      <c r="A56" s="151"/>
      <c r="B56" s="173" t="s">
        <v>57</v>
      </c>
      <c r="C56" s="174"/>
      <c r="D56" s="174"/>
      <c r="E56" s="174"/>
      <c r="F56" s="174"/>
      <c r="G56" s="174"/>
      <c r="H56" s="174"/>
      <c r="I56" s="175"/>
      <c r="J56" s="105"/>
    </row>
    <row r="57" spans="1:11" s="2" customFormat="1" ht="9.75" hidden="1" customHeight="1" outlineLevel="1">
      <c r="A57" s="151"/>
      <c r="B57" s="81"/>
      <c r="C57" s="104"/>
      <c r="D57" s="104"/>
      <c r="E57" s="104"/>
      <c r="F57" s="104"/>
      <c r="G57" s="104"/>
      <c r="H57" s="104"/>
      <c r="I57" s="82"/>
      <c r="J57" s="105"/>
    </row>
    <row r="58" spans="1:11" s="2" customFormat="1" ht="41.25" hidden="1" customHeight="1" outlineLevel="1">
      <c r="A58" s="151"/>
      <c r="B58" s="83" t="s">
        <v>18</v>
      </c>
      <c r="C58" s="135"/>
      <c r="D58" s="136" t="s">
        <v>16</v>
      </c>
      <c r="E58" s="135"/>
      <c r="F58" s="136" t="s">
        <v>48</v>
      </c>
      <c r="G58" s="137"/>
      <c r="H58" s="137"/>
      <c r="I58" s="130"/>
      <c r="J58" s="105"/>
    </row>
    <row r="59" spans="1:11" s="2" customFormat="1" ht="20.25" hidden="1" customHeight="1" outlineLevel="1">
      <c r="A59" s="151"/>
      <c r="B59" s="80">
        <f>B22*F22</f>
        <v>0</v>
      </c>
      <c r="C59" s="138" t="s">
        <v>17</v>
      </c>
      <c r="D59" s="91">
        <f>B36</f>
        <v>0</v>
      </c>
      <c r="E59" s="138" t="s">
        <v>2</v>
      </c>
      <c r="F59" s="91">
        <f>IF(B59-D59&gt;0,B59-D59,0)</f>
        <v>0</v>
      </c>
      <c r="G59" s="137"/>
      <c r="H59" s="137"/>
      <c r="I59" s="130"/>
      <c r="J59" s="105"/>
    </row>
    <row r="60" spans="1:11" s="2" customFormat="1" ht="9.75" hidden="1" customHeight="1" outlineLevel="1">
      <c r="A60" s="151"/>
      <c r="B60" s="81"/>
      <c r="C60" s="104"/>
      <c r="D60" s="104"/>
      <c r="E60" s="104"/>
      <c r="F60" s="104"/>
      <c r="G60" s="137"/>
      <c r="H60" s="137"/>
      <c r="I60" s="82"/>
      <c r="J60" s="105"/>
    </row>
    <row r="61" spans="1:11" s="2" customFormat="1" ht="34.5" hidden="1" customHeight="1" outlineLevel="1">
      <c r="A61" s="151"/>
      <c r="B61" s="83" t="s">
        <v>16</v>
      </c>
      <c r="C61" s="135"/>
      <c r="D61" s="136" t="s">
        <v>15</v>
      </c>
      <c r="E61" s="135"/>
      <c r="F61" s="136" t="s">
        <v>14</v>
      </c>
      <c r="G61" s="137"/>
      <c r="H61" s="137"/>
      <c r="I61" s="84"/>
      <c r="J61" s="105"/>
    </row>
    <row r="62" spans="1:11" s="2" customFormat="1" ht="20.25" hidden="1" customHeight="1" outlineLevel="1">
      <c r="A62" s="151"/>
      <c r="B62" s="80">
        <f>IF(B36&gt;=0,B36,0)</f>
        <v>0</v>
      </c>
      <c r="C62" s="138" t="s">
        <v>9</v>
      </c>
      <c r="D62" s="86">
        <v>0.25</v>
      </c>
      <c r="E62" s="138" t="s">
        <v>2</v>
      </c>
      <c r="F62" s="80">
        <f>B62*D62</f>
        <v>0</v>
      </c>
      <c r="G62" s="137"/>
      <c r="H62" s="137"/>
      <c r="I62" s="84"/>
      <c r="J62" s="105"/>
    </row>
    <row r="63" spans="1:11" s="2" customFormat="1" ht="11.25" hidden="1" customHeight="1" outlineLevel="1">
      <c r="A63" s="151"/>
      <c r="B63" s="83"/>
      <c r="C63" s="135"/>
      <c r="D63" s="136"/>
      <c r="E63" s="135"/>
      <c r="F63" s="136"/>
      <c r="G63" s="137"/>
      <c r="H63" s="137"/>
      <c r="I63" s="84"/>
      <c r="J63" s="105"/>
    </row>
    <row r="64" spans="1:11" s="2" customFormat="1" ht="34.5" hidden="1" customHeight="1" outlineLevel="1">
      <c r="A64" s="151"/>
      <c r="B64" s="83"/>
      <c r="C64" s="135"/>
      <c r="D64" s="136"/>
      <c r="E64" s="179" t="s">
        <v>13</v>
      </c>
      <c r="F64" s="179"/>
      <c r="G64" s="179"/>
      <c r="H64" s="137"/>
      <c r="I64" s="131"/>
      <c r="J64" s="105"/>
    </row>
    <row r="65" spans="1:10" s="2" customFormat="1" ht="20.25" hidden="1" customHeight="1" outlineLevel="1">
      <c r="A65" s="151"/>
      <c r="B65" s="83"/>
      <c r="C65" s="135"/>
      <c r="D65" s="136"/>
      <c r="E65" s="135"/>
      <c r="F65" s="91">
        <f>IF(F59&lt;F62,F59,F62)</f>
        <v>0</v>
      </c>
      <c r="G65" s="137"/>
      <c r="H65" s="137"/>
      <c r="I65" s="84"/>
      <c r="J65" s="105"/>
    </row>
    <row r="66" spans="1:10" s="2" customFormat="1" ht="60" hidden="1" customHeight="1" outlineLevel="1">
      <c r="A66" s="151"/>
      <c r="B66" s="83" t="s">
        <v>12</v>
      </c>
      <c r="C66" s="104"/>
      <c r="D66" s="136" t="s">
        <v>11</v>
      </c>
      <c r="E66" s="104"/>
      <c r="F66" s="136" t="s">
        <v>10</v>
      </c>
      <c r="G66" s="137"/>
      <c r="H66" s="137"/>
      <c r="I66" s="82"/>
      <c r="J66" s="105"/>
    </row>
    <row r="67" spans="1:10" s="2" customFormat="1" ht="20.25" hidden="1" customHeight="1" outlineLevel="1">
      <c r="A67" s="151"/>
      <c r="B67" s="80" t="str">
        <f>IF(F65&gt;0,F65,"")</f>
        <v/>
      </c>
      <c r="C67" s="138" t="s">
        <v>9</v>
      </c>
      <c r="D67" s="90">
        <v>0.3</v>
      </c>
      <c r="E67" s="138" t="s">
        <v>2</v>
      </c>
      <c r="F67" s="33">
        <f>IF(B67="",0,B67*D67)</f>
        <v>0</v>
      </c>
      <c r="G67" s="137"/>
      <c r="H67" s="137"/>
      <c r="I67" s="82"/>
      <c r="J67" s="105"/>
    </row>
    <row r="68" spans="1:10" s="2" customFormat="1" ht="9" hidden="1" customHeight="1" outlineLevel="1" thickBot="1">
      <c r="A68" s="151"/>
      <c r="B68" s="132"/>
      <c r="C68" s="133"/>
      <c r="D68" s="133"/>
      <c r="E68" s="133"/>
      <c r="F68" s="133"/>
      <c r="G68" s="133"/>
      <c r="H68" s="133"/>
      <c r="I68" s="134"/>
      <c r="J68" s="105"/>
    </row>
    <row r="69" spans="1:10" s="2" customFormat="1" ht="9" hidden="1" customHeight="1" outlineLevel="1" thickBot="1">
      <c r="A69" s="151"/>
      <c r="B69" s="107"/>
      <c r="C69" s="107"/>
      <c r="D69" s="107"/>
      <c r="E69" s="107"/>
      <c r="F69" s="107"/>
      <c r="G69" s="107"/>
      <c r="H69" s="107"/>
      <c r="I69" s="107"/>
      <c r="J69" s="105"/>
    </row>
    <row r="70" spans="1:10" s="2" customFormat="1" ht="20.25" hidden="1" customHeight="1" outlineLevel="1">
      <c r="A70" s="151"/>
      <c r="B70" s="173" t="s">
        <v>58</v>
      </c>
      <c r="C70" s="174"/>
      <c r="D70" s="174"/>
      <c r="E70" s="174"/>
      <c r="F70" s="174"/>
      <c r="G70" s="174"/>
      <c r="H70" s="174"/>
      <c r="I70" s="175"/>
      <c r="J70" s="105"/>
    </row>
    <row r="71" spans="1:10" s="2" customFormat="1" ht="20.25" hidden="1" customHeight="1" outlineLevel="1">
      <c r="A71" s="151"/>
      <c r="B71" s="81"/>
      <c r="C71" s="104"/>
      <c r="D71" s="104"/>
      <c r="E71" s="104"/>
      <c r="F71" s="104"/>
      <c r="G71" s="104"/>
      <c r="H71" s="104"/>
      <c r="I71" s="82"/>
      <c r="J71" s="105"/>
    </row>
    <row r="72" spans="1:10" s="2" customFormat="1" ht="20.25" hidden="1" customHeight="1" outlineLevel="1">
      <c r="A72" s="151"/>
      <c r="B72" s="83" t="s">
        <v>18</v>
      </c>
      <c r="C72" s="135"/>
      <c r="D72" s="136" t="s">
        <v>16</v>
      </c>
      <c r="E72" s="135"/>
      <c r="F72" s="136" t="s">
        <v>48</v>
      </c>
      <c r="G72" s="137"/>
      <c r="H72" s="137"/>
      <c r="I72" s="130"/>
      <c r="J72" s="105"/>
    </row>
    <row r="73" spans="1:10" s="2" customFormat="1" ht="20.25" hidden="1" customHeight="1" outlineLevel="1">
      <c r="A73" s="151"/>
      <c r="B73" s="80">
        <f>B22*F22</f>
        <v>0</v>
      </c>
      <c r="C73" s="138" t="s">
        <v>17</v>
      </c>
      <c r="D73" s="91">
        <f>IF(B36=0,B36,"")</f>
        <v>0</v>
      </c>
      <c r="E73" s="138" t="s">
        <v>2</v>
      </c>
      <c r="F73" s="91">
        <f>IF(D73=0,B73-D73,"")</f>
        <v>0</v>
      </c>
      <c r="G73" s="137"/>
      <c r="H73" s="137"/>
      <c r="I73" s="130"/>
      <c r="J73" s="105"/>
    </row>
    <row r="74" spans="1:10" s="2" customFormat="1" ht="20.25" hidden="1" customHeight="1" outlineLevel="1">
      <c r="A74" s="151"/>
      <c r="B74" s="81"/>
      <c r="C74" s="104"/>
      <c r="D74" s="104"/>
      <c r="E74" s="104"/>
      <c r="F74" s="104"/>
      <c r="G74" s="137"/>
      <c r="H74" s="137"/>
      <c r="I74" s="82"/>
      <c r="J74" s="105"/>
    </row>
    <row r="75" spans="1:10" s="2" customFormat="1" ht="20.25" hidden="1" customHeight="1" outlineLevel="1">
      <c r="A75" s="151"/>
      <c r="B75" s="83" t="s">
        <v>48</v>
      </c>
      <c r="C75" s="104"/>
      <c r="D75" s="136" t="s">
        <v>11</v>
      </c>
      <c r="E75" s="104"/>
      <c r="F75" s="136" t="s">
        <v>59</v>
      </c>
      <c r="G75" s="137"/>
      <c r="H75" s="137"/>
      <c r="I75" s="82"/>
      <c r="J75" s="105"/>
    </row>
    <row r="76" spans="1:10" s="2" customFormat="1" ht="20.25" hidden="1" customHeight="1" outlineLevel="1">
      <c r="A76" s="151"/>
      <c r="B76" s="80">
        <f>F73</f>
        <v>0</v>
      </c>
      <c r="C76" s="138" t="s">
        <v>9</v>
      </c>
      <c r="D76" s="90">
        <v>0.3</v>
      </c>
      <c r="E76" s="138" t="s">
        <v>2</v>
      </c>
      <c r="F76" s="33">
        <f>IF(B76="",0,B76*D76)</f>
        <v>0</v>
      </c>
      <c r="G76" s="137"/>
      <c r="H76" s="137"/>
      <c r="I76" s="82"/>
      <c r="J76" s="105"/>
    </row>
    <row r="77" spans="1:10" s="2" customFormat="1" ht="20.25" hidden="1" customHeight="1" outlineLevel="1" thickBot="1">
      <c r="A77" s="151"/>
      <c r="B77" s="132"/>
      <c r="C77" s="133"/>
      <c r="D77" s="133"/>
      <c r="E77" s="133"/>
      <c r="F77" s="133"/>
      <c r="G77" s="133"/>
      <c r="H77" s="133"/>
      <c r="I77" s="134"/>
      <c r="J77" s="105"/>
    </row>
    <row r="78" spans="1:10" s="2" customFormat="1" ht="9" hidden="1" customHeight="1" outlineLevel="1">
      <c r="A78" s="151"/>
      <c r="B78" s="165"/>
      <c r="C78" s="162"/>
      <c r="D78" s="166"/>
      <c r="E78" s="167"/>
      <c r="F78" s="168"/>
      <c r="G78" s="167"/>
      <c r="H78" s="160"/>
      <c r="I78" s="160"/>
      <c r="J78" s="105"/>
    </row>
    <row r="79" spans="1:10" s="2" customFormat="1" ht="14.25" customHeight="1" collapsed="1" thickBot="1">
      <c r="A79" s="182" t="s">
        <v>62</v>
      </c>
      <c r="B79" s="183"/>
      <c r="C79" s="183"/>
      <c r="D79" s="183"/>
      <c r="E79" s="183"/>
      <c r="F79" s="183"/>
      <c r="G79" s="183"/>
      <c r="H79" s="183"/>
      <c r="I79" s="183"/>
      <c r="J79" s="184"/>
    </row>
    <row r="80" spans="1:10" s="2" customFormat="1" ht="9" customHeight="1" thickBot="1">
      <c r="A80" s="3"/>
      <c r="B80" s="28"/>
      <c r="C80" s="27"/>
      <c r="D80" s="26"/>
      <c r="E80" s="24"/>
      <c r="F80" s="25"/>
      <c r="G80" s="24"/>
      <c r="H80" s="23"/>
      <c r="I80" s="23"/>
      <c r="J80" s="3"/>
    </row>
    <row r="81" spans="1:10" s="2" customFormat="1" ht="20.25">
      <c r="A81" s="22" t="s">
        <v>41</v>
      </c>
      <c r="B81" s="169" t="s">
        <v>7</v>
      </c>
      <c r="C81" s="169"/>
      <c r="D81" s="169"/>
      <c r="E81" s="169"/>
      <c r="F81" s="169"/>
      <c r="G81" s="169"/>
      <c r="H81" s="169"/>
      <c r="I81" s="20"/>
      <c r="J81" s="19"/>
    </row>
    <row r="82" spans="1:10" s="2" customFormat="1" ht="9" customHeight="1">
      <c r="A82" s="8"/>
      <c r="B82" s="18"/>
      <c r="C82" s="18"/>
      <c r="D82" s="18"/>
      <c r="E82" s="18"/>
      <c r="F82" s="18"/>
      <c r="G82" s="18"/>
      <c r="H82" s="18"/>
      <c r="I82" s="18"/>
      <c r="J82" s="7"/>
    </row>
    <row r="83" spans="1:10" s="2" customFormat="1" ht="42.75" customHeight="1">
      <c r="A83" s="8"/>
      <c r="B83" s="17" t="s">
        <v>6</v>
      </c>
      <c r="D83" s="17" t="s">
        <v>55</v>
      </c>
      <c r="E83" s="13"/>
      <c r="F83" s="17" t="s">
        <v>63</v>
      </c>
      <c r="G83" s="13"/>
      <c r="H83" s="16" t="s">
        <v>50</v>
      </c>
      <c r="I83" s="3"/>
      <c r="J83" s="7"/>
    </row>
    <row r="84" spans="1:10" s="2" customFormat="1" ht="15.75" customHeight="1">
      <c r="A84" s="8"/>
      <c r="B84" s="15" t="s">
        <v>5</v>
      </c>
      <c r="D84" s="15" t="s">
        <v>5</v>
      </c>
      <c r="E84" s="13"/>
      <c r="F84" s="14" t="s">
        <v>4</v>
      </c>
      <c r="G84" s="13"/>
      <c r="H84" s="180" t="e">
        <f>B85+D85+F85</f>
        <v>#DIV/0!</v>
      </c>
      <c r="I84" s="3"/>
      <c r="J84" s="7"/>
    </row>
    <row r="85" spans="1:10" s="2" customFormat="1" ht="20.25" customHeight="1">
      <c r="A85" s="8"/>
      <c r="B85" s="92" t="e">
        <f>H22</f>
        <v>#DIV/0!</v>
      </c>
      <c r="C85" s="12" t="s">
        <v>3</v>
      </c>
      <c r="D85" s="99">
        <f>H28</f>
        <v>0</v>
      </c>
      <c r="E85" s="12" t="s">
        <v>3</v>
      </c>
      <c r="F85" s="92">
        <f>F53+F67+F76</f>
        <v>0</v>
      </c>
      <c r="G85" s="10" t="s">
        <v>2</v>
      </c>
      <c r="H85" s="181"/>
      <c r="I85" s="3"/>
      <c r="J85" s="7"/>
    </row>
    <row r="86" spans="1:10" s="2" customFormat="1" ht="20.25" customHeight="1">
      <c r="A86" s="8"/>
      <c r="B86" s="11"/>
      <c r="C86" s="12"/>
      <c r="D86" s="11"/>
      <c r="E86" s="10"/>
      <c r="F86" s="9"/>
      <c r="G86" s="3"/>
      <c r="H86" s="3"/>
      <c r="I86" s="3"/>
      <c r="J86" s="7"/>
    </row>
    <row r="87" spans="1:10" s="2" customFormat="1" ht="52.5" customHeight="1">
      <c r="A87" s="8"/>
      <c r="B87" s="170" t="s">
        <v>1</v>
      </c>
      <c r="C87" s="170"/>
      <c r="D87" s="170"/>
      <c r="E87" s="170"/>
      <c r="F87" s="170"/>
      <c r="G87" s="170"/>
      <c r="H87" s="170"/>
      <c r="I87" s="170"/>
      <c r="J87" s="7"/>
    </row>
    <row r="88" spans="1:10" s="2" customFormat="1" ht="12.75" customHeight="1" thickBot="1">
      <c r="A88" s="6"/>
      <c r="B88" s="5"/>
      <c r="C88" s="5"/>
      <c r="D88" s="5"/>
      <c r="E88" s="5"/>
      <c r="F88" s="5"/>
      <c r="G88" s="5"/>
      <c r="H88" s="5"/>
      <c r="I88" s="5"/>
      <c r="J88" s="4"/>
    </row>
    <row r="89" spans="1:10" s="2" customFormat="1" ht="8.25" customHeight="1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20.25" customHeight="1">
      <c r="A90" s="171" t="s">
        <v>0</v>
      </c>
      <c r="B90" s="171"/>
      <c r="C90" s="171"/>
      <c r="D90" s="171"/>
      <c r="E90" s="171"/>
      <c r="F90" s="171"/>
      <c r="G90" s="171"/>
      <c r="H90" s="171"/>
      <c r="I90" s="171"/>
      <c r="J90" s="171"/>
    </row>
  </sheetData>
  <sheetProtection selectLockedCells="1"/>
  <mergeCells count="12">
    <mergeCell ref="B81:H81"/>
    <mergeCell ref="B87:I87"/>
    <mergeCell ref="A90:J90"/>
    <mergeCell ref="A1:J1"/>
    <mergeCell ref="B33:I33"/>
    <mergeCell ref="B39:I39"/>
    <mergeCell ref="F35:I36"/>
    <mergeCell ref="B56:I56"/>
    <mergeCell ref="E64:G64"/>
    <mergeCell ref="H84:H85"/>
    <mergeCell ref="B70:I70"/>
    <mergeCell ref="A79:J7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0" orientation="portrait" horizontalDpi="300" verticalDpi="300" r:id="rId1"/>
  <headerFooter alignWithMargins="0">
    <oddFooter>&amp;L&amp;8CB - SERVICE AFC - CAF DE LA GIRONDE</oddFooter>
  </headerFooter>
  <rowBreaks count="2" manualBreakCount="2">
    <brk id="30" max="16383" man="1"/>
    <brk id="78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07CC-0552-44EB-B25D-D7A5CBF0B785}">
  <dimension ref="A1:IV91"/>
  <sheetViews>
    <sheetView showGridLines="0" zoomScaleNormal="100" zoomScaleSheetLayoutView="90" workbookViewId="0">
      <selection activeCell="F85" sqref="F85"/>
    </sheetView>
  </sheetViews>
  <sheetFormatPr baseColWidth="10" defaultRowHeight="11.25" outlineLevelRow="1"/>
  <cols>
    <col min="1" max="1" width="2.7109375" style="1" customWidth="1"/>
    <col min="2" max="2" width="19.5703125" style="1" customWidth="1"/>
    <col min="3" max="3" width="3.28515625" style="1" customWidth="1"/>
    <col min="4" max="4" width="19.5703125" style="1" customWidth="1"/>
    <col min="5" max="5" width="3.28515625" style="1" customWidth="1"/>
    <col min="6" max="6" width="19.5703125" style="1" customWidth="1"/>
    <col min="7" max="7" width="3.28515625" style="1" customWidth="1"/>
    <col min="8" max="8" width="19.42578125" style="1" customWidth="1"/>
    <col min="9" max="9" width="3.28515625" style="1" customWidth="1"/>
    <col min="10" max="10" width="2.7109375" style="1" customWidth="1"/>
    <col min="11" max="16384" width="11.42578125" style="1"/>
  </cols>
  <sheetData>
    <row r="1" spans="1:12" ht="75.7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2" ht="24" customHeight="1">
      <c r="A2" s="62"/>
      <c r="B2" s="61"/>
      <c r="C2" s="61"/>
      <c r="D2" s="61"/>
      <c r="E2" s="61"/>
      <c r="F2" s="61"/>
      <c r="G2" s="61"/>
      <c r="H2" s="61"/>
      <c r="I2" s="61"/>
    </row>
    <row r="3" spans="1:12" ht="27.75" customHeight="1">
      <c r="B3" s="60"/>
      <c r="C3" s="60"/>
      <c r="D3" s="60"/>
      <c r="E3" s="60"/>
      <c r="F3" s="60"/>
      <c r="G3" s="60"/>
      <c r="H3" s="60"/>
      <c r="I3" s="60"/>
    </row>
    <row r="4" spans="1:12" ht="18" customHeight="1" thickBot="1">
      <c r="B4" s="60"/>
      <c r="C4" s="60"/>
      <c r="D4" s="60"/>
      <c r="E4" s="60"/>
      <c r="F4" s="60"/>
      <c r="G4" s="60"/>
      <c r="H4" s="60"/>
      <c r="I4" s="60"/>
    </row>
    <row r="5" spans="1:12" s="2" customFormat="1" ht="18.75">
      <c r="A5" s="22" t="s">
        <v>40</v>
      </c>
      <c r="B5" s="40" t="s">
        <v>39</v>
      </c>
      <c r="C5" s="39"/>
      <c r="D5" s="39"/>
      <c r="E5" s="39"/>
      <c r="F5" s="39"/>
      <c r="G5" s="39"/>
      <c r="H5" s="39"/>
      <c r="I5" s="39"/>
      <c r="J5" s="59"/>
    </row>
    <row r="6" spans="1:12" s="2" customFormat="1" ht="12">
      <c r="A6" s="8"/>
      <c r="B6" s="58"/>
      <c r="C6" s="58"/>
      <c r="D6" s="58"/>
      <c r="E6" s="58"/>
      <c r="F6" s="58"/>
      <c r="G6" s="38"/>
      <c r="H6" s="38"/>
      <c r="I6" s="38"/>
      <c r="J6" s="7"/>
    </row>
    <row r="7" spans="1:12" s="2" customFormat="1" ht="31.5" customHeight="1">
      <c r="A7" s="8"/>
      <c r="B7" s="17" t="s">
        <v>51</v>
      </c>
      <c r="C7" s="34"/>
      <c r="D7" s="17" t="s">
        <v>38</v>
      </c>
      <c r="E7" s="34"/>
      <c r="F7" s="34" t="s">
        <v>35</v>
      </c>
      <c r="G7" s="38"/>
      <c r="H7" s="38"/>
      <c r="I7" s="38"/>
      <c r="J7" s="7"/>
    </row>
    <row r="8" spans="1:12" s="2" customFormat="1" ht="20.25" customHeight="1" thickBot="1">
      <c r="A8" s="8"/>
      <c r="B8" s="57"/>
      <c r="C8" s="24" t="s">
        <v>37</v>
      </c>
      <c r="D8" s="47"/>
      <c r="E8" s="24" t="s">
        <v>2</v>
      </c>
      <c r="F8" s="85" t="e">
        <f>B8/D8</f>
        <v>#DIV/0!</v>
      </c>
      <c r="G8" s="37"/>
      <c r="H8" s="38"/>
      <c r="I8" s="38"/>
      <c r="J8" s="7"/>
    </row>
    <row r="9" spans="1:12" s="2" customFormat="1" ht="11.25" customHeight="1">
      <c r="A9" s="8"/>
      <c r="B9" s="25"/>
      <c r="C9" s="24"/>
      <c r="D9" s="26"/>
      <c r="E9" s="24"/>
      <c r="F9" s="25"/>
      <c r="G9" s="37"/>
      <c r="H9" s="38"/>
      <c r="I9" s="38"/>
      <c r="J9" s="7"/>
    </row>
    <row r="10" spans="1:12" s="2" customFormat="1" ht="14.1" customHeight="1">
      <c r="A10" s="8"/>
      <c r="B10" s="55" t="s">
        <v>36</v>
      </c>
      <c r="C10" s="37"/>
      <c r="D10" s="38"/>
      <c r="E10" s="37"/>
      <c r="F10" s="38"/>
      <c r="G10" s="37"/>
      <c r="H10" s="38"/>
      <c r="I10" s="38"/>
      <c r="J10" s="7"/>
    </row>
    <row r="11" spans="1:12" s="2" customFormat="1" ht="14.1" customHeight="1">
      <c r="A11" s="8"/>
      <c r="B11" s="53" t="s">
        <v>35</v>
      </c>
      <c r="C11" s="53"/>
      <c r="D11" s="53" t="s">
        <v>32</v>
      </c>
      <c r="E11" s="53"/>
      <c r="F11" s="53" t="s">
        <v>31</v>
      </c>
      <c r="G11" s="37"/>
      <c r="H11" s="38"/>
      <c r="I11" s="38"/>
      <c r="J11" s="7"/>
    </row>
    <row r="12" spans="1:12" s="2" customFormat="1" ht="20.25" customHeight="1">
      <c r="A12" s="8"/>
      <c r="B12" s="85" t="e">
        <f>IF(F8&gt;2.08," ",F8)</f>
        <v>#DIV/0!</v>
      </c>
      <c r="C12" s="24" t="s">
        <v>9</v>
      </c>
      <c r="D12" s="86">
        <v>0.3</v>
      </c>
      <c r="E12" s="24" t="s">
        <v>2</v>
      </c>
      <c r="F12" s="85" t="e">
        <f>IF(B12=" "," ",B12*D12)</f>
        <v>#DIV/0!</v>
      </c>
      <c r="G12" s="37"/>
      <c r="H12" s="38"/>
      <c r="I12" s="38"/>
      <c r="J12" s="7"/>
    </row>
    <row r="13" spans="1:12" s="2" customFormat="1" ht="11.25" customHeight="1">
      <c r="A13" s="8"/>
      <c r="B13" s="56"/>
      <c r="C13" s="37"/>
      <c r="D13" s="38"/>
      <c r="E13" s="38"/>
      <c r="F13" s="38"/>
      <c r="G13" s="37"/>
      <c r="H13" s="38"/>
      <c r="I13" s="38"/>
      <c r="J13" s="7"/>
    </row>
    <row r="14" spans="1:12" s="2" customFormat="1" ht="14.1" customHeight="1">
      <c r="A14" s="8"/>
      <c r="B14" s="55" t="s">
        <v>34</v>
      </c>
      <c r="C14" s="37"/>
      <c r="D14" s="38"/>
      <c r="E14" s="37"/>
      <c r="F14" s="38"/>
      <c r="G14" s="37"/>
      <c r="H14" s="38"/>
      <c r="I14" s="38"/>
      <c r="J14" s="7"/>
      <c r="L14" s="54"/>
    </row>
    <row r="15" spans="1:12" s="2" customFormat="1" ht="14.1" customHeight="1">
      <c r="A15" s="8"/>
      <c r="B15" s="53" t="s">
        <v>33</v>
      </c>
      <c r="C15" s="53"/>
      <c r="D15" s="53" t="s">
        <v>32</v>
      </c>
      <c r="E15" s="53"/>
      <c r="F15" s="53" t="s">
        <v>31</v>
      </c>
      <c r="G15" s="37"/>
      <c r="H15" s="38"/>
      <c r="I15" s="38"/>
      <c r="J15" s="7"/>
    </row>
    <row r="16" spans="1:12" s="2" customFormat="1" ht="20.25" customHeight="1">
      <c r="A16" s="8"/>
      <c r="B16" s="87" t="e">
        <f>IF(F8&lt;2.08," ",2.08)</f>
        <v>#DIV/0!</v>
      </c>
      <c r="C16" s="24" t="s">
        <v>9</v>
      </c>
      <c r="D16" s="86">
        <v>0.3</v>
      </c>
      <c r="E16" s="24" t="s">
        <v>2</v>
      </c>
      <c r="F16" s="88" t="e">
        <f>IF(B16=" "," ",0.624)</f>
        <v>#DIV/0!</v>
      </c>
      <c r="G16" s="37"/>
      <c r="H16" s="52"/>
      <c r="I16" s="52"/>
      <c r="J16" s="7"/>
    </row>
    <row r="17" spans="1:14" s="2" customFormat="1" ht="12" thickBot="1">
      <c r="A17" s="6"/>
      <c r="B17" s="5"/>
      <c r="C17" s="51"/>
      <c r="D17" s="5"/>
      <c r="E17" s="51"/>
      <c r="F17" s="5"/>
      <c r="G17" s="51"/>
      <c r="H17" s="5"/>
      <c r="I17" s="5"/>
      <c r="J17" s="4"/>
    </row>
    <row r="18" spans="1:14" s="2" customFormat="1" ht="12" customHeight="1" thickBot="1">
      <c r="A18" s="50"/>
      <c r="B18" s="3"/>
      <c r="C18" s="49"/>
      <c r="D18" s="3"/>
      <c r="E18" s="49"/>
      <c r="F18" s="3"/>
      <c r="G18" s="49"/>
      <c r="H18" s="3"/>
      <c r="I18" s="3"/>
      <c r="J18" s="3"/>
    </row>
    <row r="19" spans="1:14" s="2" customFormat="1" ht="18.75">
      <c r="A19" s="22" t="s">
        <v>30</v>
      </c>
      <c r="B19" s="40" t="s">
        <v>42</v>
      </c>
      <c r="C19" s="39"/>
      <c r="D19" s="39"/>
      <c r="E19" s="39"/>
      <c r="F19" s="39"/>
      <c r="G19" s="39"/>
      <c r="H19" s="39"/>
      <c r="I19" s="39"/>
      <c r="J19" s="19"/>
      <c r="N19" s="48"/>
    </row>
    <row r="20" spans="1:14" s="2" customFormat="1" ht="9" customHeight="1">
      <c r="A20" s="8"/>
      <c r="B20" s="38"/>
      <c r="C20" s="37"/>
      <c r="D20" s="38"/>
      <c r="E20" s="37"/>
      <c r="F20" s="38"/>
      <c r="G20" s="37"/>
      <c r="H20" s="38"/>
      <c r="I20" s="38"/>
      <c r="J20" s="7"/>
    </row>
    <row r="21" spans="1:14" s="2" customFormat="1" ht="41.25" customHeight="1">
      <c r="A21" s="8"/>
      <c r="B21" s="17" t="s">
        <v>19</v>
      </c>
      <c r="C21" s="37"/>
      <c r="D21" s="34" t="s">
        <v>28</v>
      </c>
      <c r="E21" s="37"/>
      <c r="F21" s="17" t="s">
        <v>27</v>
      </c>
      <c r="G21" s="37"/>
      <c r="H21" s="34" t="s">
        <v>6</v>
      </c>
      <c r="I21" s="34"/>
      <c r="J21" s="7"/>
    </row>
    <row r="22" spans="1:14" s="2" customFormat="1" ht="20.25" customHeight="1" thickBot="1">
      <c r="A22" s="8"/>
      <c r="B22" s="47"/>
      <c r="C22" s="24" t="s">
        <v>9</v>
      </c>
      <c r="D22" s="89" t="e">
        <f>IF($F$12&lt;0.624,$F$12,$F$16)</f>
        <v>#DIV/0!</v>
      </c>
      <c r="E22" s="24" t="s">
        <v>9</v>
      </c>
      <c r="F22" s="46"/>
      <c r="G22" s="24" t="s">
        <v>2</v>
      </c>
      <c r="H22" s="33" t="e">
        <f>B22*D22*F22</f>
        <v>#DIV/0!</v>
      </c>
      <c r="I22" s="32"/>
      <c r="J22" s="7"/>
    </row>
    <row r="23" spans="1:14" s="2" customFormat="1" ht="9" customHeight="1" thickBot="1">
      <c r="A23" s="6"/>
      <c r="B23" s="45"/>
      <c r="C23" s="31"/>
      <c r="D23" s="44"/>
      <c r="E23" s="29"/>
      <c r="F23" s="30"/>
      <c r="G23" s="29"/>
      <c r="H23" s="43"/>
      <c r="I23" s="43"/>
      <c r="J23" s="4"/>
    </row>
    <row r="24" spans="1:14" s="2" customFormat="1" ht="12" customHeight="1" thickBot="1">
      <c r="A24" s="42"/>
      <c r="B24" s="28"/>
      <c r="C24" s="27"/>
      <c r="D24" s="26"/>
      <c r="E24" s="24"/>
      <c r="F24" s="25"/>
      <c r="G24" s="24"/>
      <c r="H24" s="23"/>
      <c r="I24" s="23"/>
      <c r="J24" s="3"/>
    </row>
    <row r="25" spans="1:14" s="2" customFormat="1" ht="18.75">
      <c r="A25" s="41" t="s">
        <v>26</v>
      </c>
      <c r="B25" s="40" t="s">
        <v>54</v>
      </c>
      <c r="C25" s="39"/>
      <c r="D25" s="39"/>
      <c r="E25" s="39"/>
      <c r="F25" s="39"/>
      <c r="G25" s="39"/>
      <c r="H25" s="39"/>
      <c r="I25" s="39"/>
      <c r="J25" s="19"/>
      <c r="N25" s="48"/>
    </row>
    <row r="26" spans="1:14" s="2" customFormat="1" ht="9" customHeight="1">
      <c r="A26" s="8"/>
      <c r="B26" s="38"/>
      <c r="C26" s="37"/>
      <c r="D26" s="38"/>
      <c r="E26" s="37"/>
      <c r="F26" s="38"/>
      <c r="G26" s="37"/>
      <c r="H26" s="38"/>
      <c r="I26" s="38"/>
      <c r="J26" s="7"/>
    </row>
    <row r="27" spans="1:14" s="2" customFormat="1" ht="41.25" customHeight="1">
      <c r="A27" s="8"/>
      <c r="B27" s="17" t="s">
        <v>60</v>
      </c>
      <c r="C27" s="37"/>
      <c r="D27" s="34" t="s">
        <v>52</v>
      </c>
      <c r="E27" s="97"/>
      <c r="F27" s="100"/>
      <c r="G27" s="37"/>
      <c r="H27" s="17" t="s">
        <v>55</v>
      </c>
      <c r="I27" s="34"/>
      <c r="J27" s="7"/>
    </row>
    <row r="28" spans="1:14" s="2" customFormat="1" ht="20.25" customHeight="1" thickBot="1">
      <c r="A28" s="8"/>
      <c r="B28" s="47"/>
      <c r="C28" s="24" t="s">
        <v>9</v>
      </c>
      <c r="D28" s="90">
        <v>3.9</v>
      </c>
      <c r="E28" s="102"/>
      <c r="F28" s="103"/>
      <c r="G28" s="24" t="s">
        <v>2</v>
      </c>
      <c r="H28" s="33">
        <f>B28*D28</f>
        <v>0</v>
      </c>
      <c r="I28" s="32"/>
      <c r="J28" s="7"/>
    </row>
    <row r="29" spans="1:14" s="2" customFormat="1" ht="9" customHeight="1" thickBot="1">
      <c r="A29" s="6"/>
      <c r="B29" s="45"/>
      <c r="C29" s="31"/>
      <c r="D29" s="44"/>
      <c r="E29" s="29"/>
      <c r="F29" s="30"/>
      <c r="G29" s="29"/>
      <c r="H29" s="43"/>
      <c r="I29" s="43"/>
      <c r="J29" s="4"/>
    </row>
    <row r="30" spans="1:14" s="2" customFormat="1" ht="12" customHeight="1" thickBot="1">
      <c r="A30" s="101"/>
      <c r="B30" s="28"/>
      <c r="C30" s="27"/>
      <c r="D30" s="26"/>
      <c r="E30" s="24"/>
      <c r="F30" s="25"/>
      <c r="G30" s="24"/>
      <c r="H30" s="23"/>
      <c r="I30" s="23"/>
      <c r="J30" s="3"/>
    </row>
    <row r="31" spans="1:14" s="2" customFormat="1" ht="18.75">
      <c r="A31" s="22" t="s">
        <v>8</v>
      </c>
      <c r="B31" s="40" t="s">
        <v>25</v>
      </c>
      <c r="C31" s="39"/>
      <c r="D31" s="39"/>
      <c r="E31" s="39"/>
      <c r="F31" s="39"/>
      <c r="G31" s="39"/>
      <c r="H31" s="39"/>
      <c r="I31" s="39"/>
      <c r="J31" s="19"/>
    </row>
    <row r="32" spans="1:14" s="2" customFormat="1" ht="20.25" customHeight="1" thickBot="1">
      <c r="A32" s="8"/>
      <c r="B32" s="146"/>
      <c r="C32" s="147"/>
      <c r="D32" s="146"/>
      <c r="E32" s="147"/>
      <c r="F32" s="146"/>
      <c r="G32" s="147"/>
      <c r="H32" s="101"/>
      <c r="I32" s="101"/>
      <c r="J32" s="7"/>
    </row>
    <row r="33" spans="1:256" s="2" customFormat="1" ht="20.25" customHeight="1">
      <c r="A33" s="8"/>
      <c r="B33" s="173" t="s">
        <v>43</v>
      </c>
      <c r="C33" s="174"/>
      <c r="D33" s="174"/>
      <c r="E33" s="174"/>
      <c r="F33" s="174"/>
      <c r="G33" s="174"/>
      <c r="H33" s="174"/>
      <c r="I33" s="175"/>
      <c r="J33" s="7"/>
    </row>
    <row r="34" spans="1:256" s="2" customFormat="1" ht="9.75" customHeight="1">
      <c r="A34" s="8"/>
      <c r="B34" s="63"/>
      <c r="C34" s="147"/>
      <c r="D34" s="146"/>
      <c r="E34" s="147"/>
      <c r="F34" s="146"/>
      <c r="G34" s="147"/>
      <c r="H34" s="101"/>
      <c r="I34" s="64"/>
      <c r="J34" s="7"/>
    </row>
    <row r="35" spans="1:256" s="2" customFormat="1" ht="45" customHeight="1">
      <c r="A35" s="8"/>
      <c r="B35" s="65" t="s">
        <v>16</v>
      </c>
      <c r="C35" s="148"/>
      <c r="D35" s="149" t="s">
        <v>11</v>
      </c>
      <c r="E35" s="74"/>
      <c r="F35" s="176" t="s">
        <v>44</v>
      </c>
      <c r="G35" s="177"/>
      <c r="H35" s="177"/>
      <c r="I35" s="178"/>
      <c r="J35" s="7"/>
    </row>
    <row r="36" spans="1:256" s="2" customFormat="1" ht="20.25" customHeight="1" thickBot="1">
      <c r="A36" s="8"/>
      <c r="B36" s="66"/>
      <c r="C36" s="74"/>
      <c r="D36" s="36"/>
      <c r="E36" s="74"/>
      <c r="F36" s="177"/>
      <c r="G36" s="177"/>
      <c r="H36" s="177"/>
      <c r="I36" s="178"/>
      <c r="J36" s="7"/>
    </row>
    <row r="37" spans="1:256" s="2" customFormat="1" ht="11.25" customHeight="1" thickBot="1">
      <c r="A37" s="8"/>
      <c r="B37" s="67"/>
      <c r="C37" s="68"/>
      <c r="D37" s="69"/>
      <c r="E37" s="68"/>
      <c r="F37" s="70"/>
      <c r="G37" s="71"/>
      <c r="H37" s="71"/>
      <c r="I37" s="72"/>
      <c r="J37" s="7"/>
    </row>
    <row r="38" spans="1:256" s="2" customFormat="1" ht="11.25" customHeight="1">
      <c r="A38" s="8"/>
      <c r="B38" s="73"/>
      <c r="C38" s="74"/>
      <c r="D38" s="75"/>
      <c r="E38" s="74"/>
      <c r="F38" s="76"/>
      <c r="G38" s="77"/>
      <c r="H38" s="77"/>
      <c r="I38" s="78"/>
      <c r="J38" s="7"/>
    </row>
    <row r="39" spans="1:256" s="2" customFormat="1" ht="11.25" hidden="1" customHeight="1" outlineLevel="1" thickBot="1">
      <c r="A39" s="150"/>
      <c r="B39" s="141"/>
      <c r="C39" s="141"/>
      <c r="D39" s="141"/>
      <c r="E39" s="141"/>
      <c r="F39" s="141"/>
      <c r="G39" s="141"/>
      <c r="H39" s="141"/>
      <c r="I39" s="142"/>
      <c r="J39" s="105"/>
    </row>
    <row r="40" spans="1:256" s="2" customFormat="1" ht="20.25" hidden="1" customHeight="1" outlineLevel="1">
      <c r="A40" s="151"/>
      <c r="B40" s="173" t="s">
        <v>45</v>
      </c>
      <c r="C40" s="174"/>
      <c r="D40" s="174"/>
      <c r="E40" s="174"/>
      <c r="F40" s="174"/>
      <c r="G40" s="174"/>
      <c r="H40" s="174"/>
      <c r="I40" s="175"/>
      <c r="J40" s="105"/>
    </row>
    <row r="41" spans="1:256" s="2" customFormat="1" ht="11.25" hidden="1" customHeight="1" outlineLevel="1">
      <c r="A41" s="152"/>
      <c r="B41" s="118"/>
      <c r="C41" s="153"/>
      <c r="D41" s="153"/>
      <c r="E41" s="153"/>
      <c r="F41" s="153"/>
      <c r="G41" s="153"/>
      <c r="H41" s="153"/>
      <c r="I41" s="119"/>
      <c r="J41" s="10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s="2" customFormat="1" ht="34.5" hidden="1" customHeight="1" outlineLevel="1">
      <c r="A42" s="151"/>
      <c r="B42" s="115" t="s">
        <v>18</v>
      </c>
      <c r="C42" s="154"/>
      <c r="D42" s="116" t="s">
        <v>21</v>
      </c>
      <c r="E42" s="155"/>
      <c r="F42" s="116" t="s">
        <v>24</v>
      </c>
      <c r="G42" s="156"/>
      <c r="H42" s="136"/>
      <c r="I42" s="117"/>
      <c r="J42" s="105"/>
    </row>
    <row r="43" spans="1:256" s="2" customFormat="1" ht="20.25" hidden="1" customHeight="1" outlineLevel="1">
      <c r="A43" s="151"/>
      <c r="B43" s="79">
        <f>B22*F22</f>
        <v>0</v>
      </c>
      <c r="C43" s="138"/>
      <c r="D43" s="35">
        <f>B36</f>
        <v>0</v>
      </c>
      <c r="E43" s="138"/>
      <c r="F43" s="35">
        <f>IF(B43&lt;D43,B43,D43)</f>
        <v>0</v>
      </c>
      <c r="G43" s="138"/>
      <c r="H43" s="157"/>
      <c r="I43" s="120"/>
      <c r="J43" s="105"/>
    </row>
    <row r="44" spans="1:256" s="2" customFormat="1" ht="11.25" hidden="1" customHeight="1" outlineLevel="1">
      <c r="A44" s="158"/>
      <c r="B44" s="121"/>
      <c r="C44" s="159"/>
      <c r="D44" s="159"/>
      <c r="E44" s="159"/>
      <c r="F44" s="159"/>
      <c r="G44" s="159"/>
      <c r="H44" s="159"/>
      <c r="I44" s="122"/>
      <c r="J44" s="105"/>
      <c r="K44" s="3"/>
    </row>
    <row r="45" spans="1:256" s="2" customFormat="1" ht="20.25" hidden="1" customHeight="1" outlineLevel="1">
      <c r="A45" s="158"/>
      <c r="B45" s="121" t="s">
        <v>23</v>
      </c>
      <c r="C45" s="159"/>
      <c r="D45" s="159"/>
      <c r="E45" s="159"/>
      <c r="F45" s="159"/>
      <c r="G45" s="159"/>
      <c r="H45" s="159"/>
      <c r="I45" s="122"/>
      <c r="J45" s="105"/>
      <c r="K45" s="3"/>
    </row>
    <row r="46" spans="1:256" s="2" customFormat="1" ht="39" hidden="1" customHeight="1" outlineLevel="1">
      <c r="A46" s="158"/>
      <c r="B46" s="115" t="s">
        <v>18</v>
      </c>
      <c r="C46" s="155"/>
      <c r="D46" s="136" t="s">
        <v>11</v>
      </c>
      <c r="E46" s="156"/>
      <c r="F46" s="136" t="s">
        <v>46</v>
      </c>
      <c r="G46" s="137"/>
      <c r="H46" s="137"/>
      <c r="I46" s="122"/>
      <c r="J46" s="105"/>
      <c r="K46" s="3"/>
    </row>
    <row r="47" spans="1:256" s="2" customFormat="1" ht="20.25" hidden="1" customHeight="1" outlineLevel="1">
      <c r="A47" s="158"/>
      <c r="B47" s="80">
        <f>IF(B43&lt;=D43,B43,0)</f>
        <v>0</v>
      </c>
      <c r="C47" s="138" t="s">
        <v>9</v>
      </c>
      <c r="D47" s="90">
        <f>D36</f>
        <v>0</v>
      </c>
      <c r="E47" s="138" t="s">
        <v>2</v>
      </c>
      <c r="F47" s="33">
        <f>B47*D47</f>
        <v>0</v>
      </c>
      <c r="G47" s="137"/>
      <c r="H47" s="137"/>
      <c r="I47" s="122"/>
      <c r="J47" s="105"/>
      <c r="K47" s="3"/>
    </row>
    <row r="48" spans="1:256" s="2" customFormat="1" ht="11.25" hidden="1" customHeight="1" outlineLevel="1">
      <c r="A48" s="158"/>
      <c r="B48" s="121"/>
      <c r="C48" s="159"/>
      <c r="D48" s="159"/>
      <c r="E48" s="159"/>
      <c r="F48" s="159"/>
      <c r="G48" s="159"/>
      <c r="H48" s="159"/>
      <c r="I48" s="122"/>
      <c r="J48" s="105"/>
      <c r="K48" s="3"/>
    </row>
    <row r="49" spans="1:11" s="2" customFormat="1" ht="20.25" hidden="1" customHeight="1" outlineLevel="1">
      <c r="A49" s="158"/>
      <c r="B49" s="121" t="s">
        <v>22</v>
      </c>
      <c r="C49" s="159"/>
      <c r="D49" s="159"/>
      <c r="E49" s="159"/>
      <c r="F49" s="159"/>
      <c r="G49" s="159"/>
      <c r="H49" s="159"/>
      <c r="I49" s="122"/>
      <c r="J49" s="105"/>
      <c r="K49" s="3"/>
    </row>
    <row r="50" spans="1:11" s="2" customFormat="1" ht="39" hidden="1" customHeight="1" outlineLevel="1">
      <c r="A50" s="158"/>
      <c r="B50" s="115" t="s">
        <v>21</v>
      </c>
      <c r="C50" s="155"/>
      <c r="D50" s="136" t="s">
        <v>11</v>
      </c>
      <c r="E50" s="156"/>
      <c r="F50" s="136" t="s">
        <v>47</v>
      </c>
      <c r="G50" s="137"/>
      <c r="H50" s="137"/>
      <c r="I50" s="122"/>
      <c r="J50" s="105"/>
      <c r="K50" s="3"/>
    </row>
    <row r="51" spans="1:11" s="2" customFormat="1" ht="20.25" hidden="1" customHeight="1" outlineLevel="1">
      <c r="A51" s="158"/>
      <c r="B51" s="80">
        <f>IF(B43&gt;D43,D43,0)</f>
        <v>0</v>
      </c>
      <c r="C51" s="138" t="s">
        <v>9</v>
      </c>
      <c r="D51" s="90">
        <f>D36</f>
        <v>0</v>
      </c>
      <c r="E51" s="138" t="s">
        <v>2</v>
      </c>
      <c r="F51" s="33">
        <f>B51*D51</f>
        <v>0</v>
      </c>
      <c r="G51" s="137"/>
      <c r="H51" s="137"/>
      <c r="I51" s="122"/>
      <c r="J51" s="105"/>
      <c r="K51" s="3"/>
    </row>
    <row r="52" spans="1:11" s="2" customFormat="1" ht="11.25" hidden="1" customHeight="1" outlineLevel="1">
      <c r="A52" s="158"/>
      <c r="B52" s="121"/>
      <c r="C52" s="159"/>
      <c r="D52" s="159"/>
      <c r="E52" s="159"/>
      <c r="F52" s="159"/>
      <c r="G52" s="159"/>
      <c r="H52" s="159"/>
      <c r="I52" s="122"/>
      <c r="J52" s="105"/>
      <c r="K52" s="3"/>
    </row>
    <row r="53" spans="1:11" s="2" customFormat="1" ht="37.5" hidden="1" customHeight="1" outlineLevel="1">
      <c r="A53" s="151"/>
      <c r="B53" s="125"/>
      <c r="C53" s="137"/>
      <c r="D53" s="137"/>
      <c r="E53" s="137"/>
      <c r="F53" s="136" t="s">
        <v>20</v>
      </c>
      <c r="G53" s="137"/>
      <c r="H53" s="137"/>
      <c r="I53" s="117"/>
      <c r="J53" s="105"/>
    </row>
    <row r="54" spans="1:11" s="2" customFormat="1" ht="20.25" hidden="1" customHeight="1" outlineLevel="1">
      <c r="A54" s="151"/>
      <c r="B54" s="125"/>
      <c r="C54" s="137"/>
      <c r="D54" s="137"/>
      <c r="E54" s="137"/>
      <c r="F54" s="33">
        <f>IF(F47&gt;0,F47,F51)</f>
        <v>0</v>
      </c>
      <c r="G54" s="137"/>
      <c r="H54" s="137"/>
      <c r="I54" s="117"/>
      <c r="J54" s="105"/>
    </row>
    <row r="55" spans="1:11" s="2" customFormat="1" ht="9" hidden="1" customHeight="1" outlineLevel="1" thickBot="1">
      <c r="A55" s="151"/>
      <c r="B55" s="126"/>
      <c r="C55" s="123"/>
      <c r="D55" s="127"/>
      <c r="E55" s="128"/>
      <c r="F55" s="129"/>
      <c r="G55" s="123"/>
      <c r="H55" s="123"/>
      <c r="I55" s="124"/>
      <c r="J55" s="105"/>
    </row>
    <row r="56" spans="1:11" s="2" customFormat="1" ht="12" hidden="1" customHeight="1" outlineLevel="1" thickBot="1">
      <c r="A56" s="151"/>
      <c r="B56" s="160"/>
      <c r="C56" s="160"/>
      <c r="D56" s="161"/>
      <c r="E56" s="162"/>
      <c r="F56" s="142"/>
      <c r="G56" s="160"/>
      <c r="H56" s="160"/>
      <c r="I56" s="160"/>
      <c r="J56" s="105"/>
    </row>
    <row r="57" spans="1:11" s="2" customFormat="1" ht="20.25" hidden="1" customHeight="1" outlineLevel="1">
      <c r="A57" s="151"/>
      <c r="B57" s="173" t="s">
        <v>57</v>
      </c>
      <c r="C57" s="174"/>
      <c r="D57" s="174"/>
      <c r="E57" s="174"/>
      <c r="F57" s="174"/>
      <c r="G57" s="174"/>
      <c r="H57" s="174"/>
      <c r="I57" s="175"/>
      <c r="J57" s="105"/>
    </row>
    <row r="58" spans="1:11" s="2" customFormat="1" ht="9.75" hidden="1" customHeight="1" outlineLevel="1">
      <c r="A58" s="151"/>
      <c r="B58" s="81"/>
      <c r="C58" s="104"/>
      <c r="D58" s="104"/>
      <c r="E58" s="104"/>
      <c r="F58" s="104"/>
      <c r="G58" s="104"/>
      <c r="H58" s="104"/>
      <c r="I58" s="82"/>
      <c r="J58" s="105"/>
    </row>
    <row r="59" spans="1:11" s="2" customFormat="1" ht="41.25" hidden="1" customHeight="1" outlineLevel="1">
      <c r="A59" s="151"/>
      <c r="B59" s="83" t="s">
        <v>18</v>
      </c>
      <c r="C59" s="135"/>
      <c r="D59" s="136" t="s">
        <v>16</v>
      </c>
      <c r="E59" s="135"/>
      <c r="F59" s="136" t="s">
        <v>48</v>
      </c>
      <c r="G59" s="137"/>
      <c r="H59" s="137"/>
      <c r="I59" s="130"/>
      <c r="J59" s="105"/>
    </row>
    <row r="60" spans="1:11" s="2" customFormat="1" ht="20.25" hidden="1" customHeight="1" outlineLevel="1">
      <c r="A60" s="151"/>
      <c r="B60" s="80">
        <f>B22*F22</f>
        <v>0</v>
      </c>
      <c r="C60" s="138" t="s">
        <v>17</v>
      </c>
      <c r="D60" s="91">
        <f>B36</f>
        <v>0</v>
      </c>
      <c r="E60" s="138" t="s">
        <v>2</v>
      </c>
      <c r="F60" s="91">
        <f>IF(B60-D60&gt;0,B60-D60,0)</f>
        <v>0</v>
      </c>
      <c r="G60" s="137"/>
      <c r="H60" s="137"/>
      <c r="I60" s="130"/>
      <c r="J60" s="105"/>
    </row>
    <row r="61" spans="1:11" s="2" customFormat="1" ht="9.75" hidden="1" customHeight="1" outlineLevel="1">
      <c r="A61" s="151"/>
      <c r="B61" s="81"/>
      <c r="C61" s="104"/>
      <c r="D61" s="104"/>
      <c r="E61" s="104"/>
      <c r="F61" s="104"/>
      <c r="G61" s="137"/>
      <c r="H61" s="137"/>
      <c r="I61" s="82"/>
      <c r="J61" s="105"/>
    </row>
    <row r="62" spans="1:11" s="2" customFormat="1" ht="34.5" hidden="1" customHeight="1" outlineLevel="1">
      <c r="A62" s="151"/>
      <c r="B62" s="83" t="s">
        <v>16</v>
      </c>
      <c r="C62" s="135"/>
      <c r="D62" s="136" t="s">
        <v>15</v>
      </c>
      <c r="E62" s="135"/>
      <c r="F62" s="136" t="s">
        <v>14</v>
      </c>
      <c r="G62" s="137"/>
      <c r="H62" s="137"/>
      <c r="I62" s="84"/>
      <c r="J62" s="105"/>
    </row>
    <row r="63" spans="1:11" s="2" customFormat="1" ht="20.25" hidden="1" customHeight="1" outlineLevel="1">
      <c r="A63" s="151"/>
      <c r="B63" s="80">
        <f>B36</f>
        <v>0</v>
      </c>
      <c r="C63" s="138" t="s">
        <v>9</v>
      </c>
      <c r="D63" s="86">
        <v>0.25</v>
      </c>
      <c r="E63" s="138" t="s">
        <v>2</v>
      </c>
      <c r="F63" s="90">
        <f>B63*D63</f>
        <v>0</v>
      </c>
      <c r="G63" s="137"/>
      <c r="H63" s="137"/>
      <c r="I63" s="84"/>
      <c r="J63" s="105"/>
    </row>
    <row r="64" spans="1:11" s="2" customFormat="1" ht="11.25" hidden="1" customHeight="1" outlineLevel="1">
      <c r="A64" s="151"/>
      <c r="B64" s="83"/>
      <c r="C64" s="135"/>
      <c r="D64" s="136"/>
      <c r="E64" s="135"/>
      <c r="F64" s="136"/>
      <c r="G64" s="137"/>
      <c r="H64" s="137"/>
      <c r="I64" s="84"/>
      <c r="J64" s="105"/>
    </row>
    <row r="65" spans="1:10" s="2" customFormat="1" ht="34.5" hidden="1" customHeight="1" outlineLevel="1">
      <c r="A65" s="151"/>
      <c r="B65" s="83"/>
      <c r="C65" s="135"/>
      <c r="D65" s="136"/>
      <c r="E65" s="179" t="s">
        <v>13</v>
      </c>
      <c r="F65" s="179"/>
      <c r="G65" s="179"/>
      <c r="H65" s="137"/>
      <c r="I65" s="131"/>
      <c r="J65" s="105"/>
    </row>
    <row r="66" spans="1:10" s="2" customFormat="1" ht="20.25" hidden="1" customHeight="1" outlineLevel="1">
      <c r="A66" s="151"/>
      <c r="B66" s="83"/>
      <c r="C66" s="135"/>
      <c r="D66" s="136"/>
      <c r="E66" s="135"/>
      <c r="F66" s="140">
        <f>IF(F60&lt;F63,F60,F63)</f>
        <v>0</v>
      </c>
      <c r="G66" s="137"/>
      <c r="H66" s="137"/>
      <c r="I66" s="84"/>
      <c r="J66" s="105"/>
    </row>
    <row r="67" spans="1:10" s="2" customFormat="1" ht="60" hidden="1" customHeight="1" outlineLevel="1">
      <c r="A67" s="151"/>
      <c r="B67" s="83" t="s">
        <v>12</v>
      </c>
      <c r="C67" s="104"/>
      <c r="D67" s="136" t="s">
        <v>11</v>
      </c>
      <c r="E67" s="104"/>
      <c r="F67" s="136" t="s">
        <v>10</v>
      </c>
      <c r="G67" s="137"/>
      <c r="H67" s="137"/>
      <c r="I67" s="82"/>
      <c r="J67" s="105"/>
    </row>
    <row r="68" spans="1:10" s="2" customFormat="1" ht="20.25" hidden="1" customHeight="1" outlineLevel="1">
      <c r="A68" s="151"/>
      <c r="B68" s="140">
        <f>F66</f>
        <v>0</v>
      </c>
      <c r="C68" s="138" t="s">
        <v>9</v>
      </c>
      <c r="D68" s="90">
        <v>0.3</v>
      </c>
      <c r="E68" s="138" t="s">
        <v>2</v>
      </c>
      <c r="F68" s="33">
        <f>IF(B68=0,0,B68*D68)</f>
        <v>0</v>
      </c>
      <c r="G68" s="137"/>
      <c r="H68" s="137"/>
      <c r="I68" s="82"/>
      <c r="J68" s="105"/>
    </row>
    <row r="69" spans="1:10" s="2" customFormat="1" ht="9" hidden="1" customHeight="1" outlineLevel="1" thickBot="1">
      <c r="A69" s="151"/>
      <c r="B69" s="132"/>
      <c r="C69" s="133"/>
      <c r="D69" s="133"/>
      <c r="E69" s="133"/>
      <c r="F69" s="133"/>
      <c r="G69" s="133"/>
      <c r="H69" s="133"/>
      <c r="I69" s="134"/>
      <c r="J69" s="105"/>
    </row>
    <row r="70" spans="1:10" s="2" customFormat="1" ht="9" hidden="1" customHeight="1" outlineLevel="1" thickBot="1">
      <c r="A70" s="151"/>
      <c r="B70" s="107"/>
      <c r="C70" s="107"/>
      <c r="D70" s="107"/>
      <c r="E70" s="107"/>
      <c r="F70" s="107"/>
      <c r="G70" s="107"/>
      <c r="H70" s="107"/>
      <c r="I70" s="107"/>
      <c r="J70" s="105"/>
    </row>
    <row r="71" spans="1:10" s="2" customFormat="1" ht="20.25" hidden="1" customHeight="1" outlineLevel="1">
      <c r="A71" s="151"/>
      <c r="B71" s="173" t="s">
        <v>58</v>
      </c>
      <c r="C71" s="174"/>
      <c r="D71" s="174"/>
      <c r="E71" s="174"/>
      <c r="F71" s="174"/>
      <c r="G71" s="174"/>
      <c r="H71" s="174"/>
      <c r="I71" s="175"/>
      <c r="J71" s="105"/>
    </row>
    <row r="72" spans="1:10" s="2" customFormat="1" ht="20.25" hidden="1" customHeight="1" outlineLevel="1">
      <c r="A72" s="151"/>
      <c r="B72" s="81"/>
      <c r="C72" s="104"/>
      <c r="D72" s="104"/>
      <c r="E72" s="104"/>
      <c r="F72" s="104"/>
      <c r="G72" s="104"/>
      <c r="H72" s="104"/>
      <c r="I72" s="82"/>
      <c r="J72" s="105"/>
    </row>
    <row r="73" spans="1:10" s="2" customFormat="1" ht="20.25" hidden="1" customHeight="1" outlineLevel="1">
      <c r="A73" s="151"/>
      <c r="B73" s="83" t="s">
        <v>18</v>
      </c>
      <c r="C73" s="135"/>
      <c r="D73" s="136" t="s">
        <v>16</v>
      </c>
      <c r="E73" s="135"/>
      <c r="F73" s="136" t="s">
        <v>48</v>
      </c>
      <c r="G73" s="137"/>
      <c r="H73" s="137"/>
      <c r="I73" s="130"/>
      <c r="J73" s="105"/>
    </row>
    <row r="74" spans="1:10" s="2" customFormat="1" ht="20.25" hidden="1" customHeight="1" outlineLevel="1">
      <c r="A74" s="151"/>
      <c r="B74" s="80">
        <f>B22*F22</f>
        <v>0</v>
      </c>
      <c r="C74" s="138" t="s">
        <v>17</v>
      </c>
      <c r="D74" s="91">
        <f>B36</f>
        <v>0</v>
      </c>
      <c r="E74" s="138" t="s">
        <v>2</v>
      </c>
      <c r="F74" s="91">
        <f>IF(D74=0,B74,"")</f>
        <v>0</v>
      </c>
      <c r="G74" s="137"/>
      <c r="H74" s="137"/>
      <c r="I74" s="130"/>
      <c r="J74" s="105"/>
    </row>
    <row r="75" spans="1:10" s="2" customFormat="1" ht="20.25" hidden="1" customHeight="1" outlineLevel="1">
      <c r="A75" s="151"/>
      <c r="B75" s="81"/>
      <c r="C75" s="104"/>
      <c r="D75" s="104"/>
      <c r="E75" s="104"/>
      <c r="F75" s="104"/>
      <c r="G75" s="137"/>
      <c r="H75" s="137"/>
      <c r="I75" s="82"/>
      <c r="J75" s="105"/>
    </row>
    <row r="76" spans="1:10" s="2" customFormat="1" ht="20.25" hidden="1" customHeight="1" outlineLevel="1">
      <c r="A76" s="151"/>
      <c r="B76" s="83" t="s">
        <v>48</v>
      </c>
      <c r="C76" s="104"/>
      <c r="D76" s="136" t="s">
        <v>11</v>
      </c>
      <c r="E76" s="104"/>
      <c r="F76" s="136" t="s">
        <v>59</v>
      </c>
      <c r="G76" s="137"/>
      <c r="H76" s="137"/>
      <c r="I76" s="82"/>
      <c r="J76" s="105"/>
    </row>
    <row r="77" spans="1:10" s="2" customFormat="1" ht="20.25" hidden="1" customHeight="1" outlineLevel="1">
      <c r="A77" s="151"/>
      <c r="B77" s="80">
        <f>F74</f>
        <v>0</v>
      </c>
      <c r="C77" s="138" t="s">
        <v>9</v>
      </c>
      <c r="D77" s="90">
        <v>0.3</v>
      </c>
      <c r="E77" s="138" t="s">
        <v>2</v>
      </c>
      <c r="F77" s="33">
        <f>IF(B77="",0,B77*D77)</f>
        <v>0</v>
      </c>
      <c r="G77" s="137"/>
      <c r="H77" s="137"/>
      <c r="I77" s="82"/>
      <c r="J77" s="105"/>
    </row>
    <row r="78" spans="1:10" s="2" customFormat="1" ht="20.25" hidden="1" customHeight="1" outlineLevel="1" thickBot="1">
      <c r="A78" s="151"/>
      <c r="B78" s="132"/>
      <c r="C78" s="133"/>
      <c r="D78" s="133"/>
      <c r="E78" s="133"/>
      <c r="F78" s="133"/>
      <c r="G78" s="133"/>
      <c r="H78" s="133"/>
      <c r="I78" s="134"/>
      <c r="J78" s="105"/>
    </row>
    <row r="79" spans="1:10" s="2" customFormat="1" ht="12" hidden="1" customHeight="1" outlineLevel="1" thickBot="1">
      <c r="A79" s="163"/>
      <c r="B79" s="109"/>
      <c r="C79" s="110"/>
      <c r="D79" s="111"/>
      <c r="E79" s="112"/>
      <c r="F79" s="113"/>
      <c r="G79" s="112"/>
      <c r="H79" s="114"/>
      <c r="I79" s="114"/>
      <c r="J79" s="108"/>
    </row>
    <row r="80" spans="1:10" s="2" customFormat="1" ht="14.25" customHeight="1" collapsed="1" thickBot="1">
      <c r="A80" s="182" t="s">
        <v>62</v>
      </c>
      <c r="B80" s="183"/>
      <c r="C80" s="183"/>
      <c r="D80" s="183"/>
      <c r="E80" s="183"/>
      <c r="F80" s="183"/>
      <c r="G80" s="183"/>
      <c r="H80" s="183"/>
      <c r="I80" s="183"/>
      <c r="J80" s="184"/>
    </row>
    <row r="81" spans="1:10" s="2" customFormat="1" ht="11.25" customHeight="1" thickBot="1">
      <c r="A81" s="143"/>
      <c r="B81" s="143"/>
      <c r="C81" s="143"/>
      <c r="D81" s="143"/>
      <c r="E81" s="143"/>
      <c r="F81" s="143"/>
      <c r="G81" s="143"/>
      <c r="H81" s="143"/>
      <c r="I81" s="144"/>
      <c r="J81" s="145"/>
    </row>
    <row r="82" spans="1:10" s="2" customFormat="1" ht="20.25">
      <c r="A82" s="22" t="s">
        <v>41</v>
      </c>
      <c r="B82" s="169" t="s">
        <v>7</v>
      </c>
      <c r="C82" s="169"/>
      <c r="D82" s="169"/>
      <c r="E82" s="169"/>
      <c r="F82" s="169"/>
      <c r="G82" s="169"/>
      <c r="H82" s="169"/>
      <c r="I82" s="20"/>
      <c r="J82" s="19"/>
    </row>
    <row r="83" spans="1:10" s="2" customFormat="1" ht="9" customHeight="1">
      <c r="A83" s="8"/>
      <c r="B83" s="18"/>
      <c r="C83" s="18"/>
      <c r="D83" s="18"/>
      <c r="E83" s="18"/>
      <c r="F83" s="18"/>
      <c r="G83" s="18"/>
      <c r="H83" s="18"/>
      <c r="I83" s="18"/>
      <c r="J83" s="7"/>
    </row>
    <row r="84" spans="1:10" s="2" customFormat="1" ht="42.75" customHeight="1">
      <c r="A84" s="8"/>
      <c r="B84" s="17" t="s">
        <v>6</v>
      </c>
      <c r="D84" s="17" t="s">
        <v>55</v>
      </c>
      <c r="E84" s="13"/>
      <c r="F84" s="17" t="s">
        <v>63</v>
      </c>
      <c r="G84" s="13"/>
      <c r="H84" s="16" t="s">
        <v>50</v>
      </c>
      <c r="I84" s="3"/>
      <c r="J84" s="7"/>
    </row>
    <row r="85" spans="1:10" s="2" customFormat="1" ht="15.75" customHeight="1">
      <c r="A85" s="8"/>
      <c r="B85" s="15" t="s">
        <v>5</v>
      </c>
      <c r="D85" s="15" t="s">
        <v>5</v>
      </c>
      <c r="E85" s="13"/>
      <c r="F85" s="14" t="s">
        <v>4</v>
      </c>
      <c r="G85" s="13"/>
      <c r="H85" s="180" t="e">
        <f>B86+D86+F86</f>
        <v>#DIV/0!</v>
      </c>
      <c r="I85" s="3"/>
      <c r="J85" s="7"/>
    </row>
    <row r="86" spans="1:10" s="2" customFormat="1" ht="20.25" customHeight="1">
      <c r="A86" s="8"/>
      <c r="B86" s="92" t="e">
        <f>H22</f>
        <v>#DIV/0!</v>
      </c>
      <c r="C86" s="10" t="s">
        <v>3</v>
      </c>
      <c r="D86" s="99">
        <f>H28</f>
        <v>0</v>
      </c>
      <c r="E86" s="10" t="s">
        <v>3</v>
      </c>
      <c r="F86" s="139">
        <f>F54+F68+F77</f>
        <v>0</v>
      </c>
      <c r="G86" s="10" t="s">
        <v>2</v>
      </c>
      <c r="H86" s="181"/>
      <c r="I86" s="3"/>
      <c r="J86" s="7"/>
    </row>
    <row r="87" spans="1:10" s="2" customFormat="1" ht="20.25" customHeight="1">
      <c r="A87" s="8"/>
      <c r="B87" s="11"/>
      <c r="C87" s="12"/>
      <c r="D87" s="11"/>
      <c r="E87" s="10"/>
      <c r="F87" s="9"/>
      <c r="G87" s="3"/>
      <c r="H87" s="3"/>
      <c r="I87" s="3"/>
      <c r="J87" s="7"/>
    </row>
    <row r="88" spans="1:10" s="2" customFormat="1" ht="52.5" customHeight="1">
      <c r="A88" s="8"/>
      <c r="B88" s="170" t="s">
        <v>1</v>
      </c>
      <c r="C88" s="170"/>
      <c r="D88" s="170"/>
      <c r="E88" s="170"/>
      <c r="F88" s="170"/>
      <c r="G88" s="170"/>
      <c r="H88" s="170"/>
      <c r="I88" s="170"/>
      <c r="J88" s="7"/>
    </row>
    <row r="89" spans="1:10" s="2" customFormat="1" ht="12.75" customHeight="1" thickBot="1">
      <c r="A89" s="6"/>
      <c r="B89" s="5"/>
      <c r="C89" s="5"/>
      <c r="D89" s="5"/>
      <c r="E89" s="5"/>
      <c r="F89" s="5"/>
      <c r="G89" s="5"/>
      <c r="H89" s="5"/>
      <c r="I89" s="5"/>
      <c r="J89" s="4"/>
    </row>
    <row r="90" spans="1:10" s="2" customFormat="1" ht="8.25" customHeight="1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20.25" customHeight="1">
      <c r="A91" s="171" t="s">
        <v>0</v>
      </c>
      <c r="B91" s="171"/>
      <c r="C91" s="171"/>
      <c r="D91" s="171"/>
      <c r="E91" s="171"/>
      <c r="F91" s="171"/>
      <c r="G91" s="171"/>
      <c r="H91" s="171"/>
      <c r="I91" s="171"/>
      <c r="J91" s="171"/>
    </row>
  </sheetData>
  <sheetProtection selectLockedCells="1"/>
  <mergeCells count="12">
    <mergeCell ref="B88:I88"/>
    <mergeCell ref="A91:J91"/>
    <mergeCell ref="A1:J1"/>
    <mergeCell ref="B33:I33"/>
    <mergeCell ref="B57:I57"/>
    <mergeCell ref="B82:H82"/>
    <mergeCell ref="B40:I40"/>
    <mergeCell ref="F35:I36"/>
    <mergeCell ref="E65:G65"/>
    <mergeCell ref="H85:H86"/>
    <mergeCell ref="B71:I71"/>
    <mergeCell ref="A80:J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0" orientation="portrait" horizontalDpi="300" verticalDpi="300" r:id="rId1"/>
  <headerFooter alignWithMargins="0">
    <oddFooter>&amp;L&amp;8CB - SERVICE AFC - CAF DE LA GIRONDE</oddFooter>
  </headerFooter>
  <rowBreaks count="1" manualBreakCount="1">
    <brk id="30" max="16383" man="1"/>
  </rowBreaks>
  <ignoredErrors>
    <ignoredError sqref="F86" evalError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7E48-CBA4-434B-99D9-10F416F17E50}">
  <dimension ref="A1:IV90"/>
  <sheetViews>
    <sheetView showGridLines="0" zoomScaleNormal="100" zoomScaleSheetLayoutView="90" workbookViewId="0">
      <selection activeCell="F84" sqref="F84"/>
    </sheetView>
  </sheetViews>
  <sheetFormatPr baseColWidth="10" defaultRowHeight="11.25" outlineLevelRow="1"/>
  <cols>
    <col min="1" max="1" width="2.7109375" style="1" customWidth="1"/>
    <col min="2" max="2" width="19.5703125" style="1" customWidth="1"/>
    <col min="3" max="3" width="3.28515625" style="1" customWidth="1"/>
    <col min="4" max="4" width="19.5703125" style="1" customWidth="1"/>
    <col min="5" max="5" width="3.28515625" style="1" customWidth="1"/>
    <col min="6" max="6" width="19.5703125" style="1" customWidth="1"/>
    <col min="7" max="7" width="3.28515625" style="1" customWidth="1"/>
    <col min="8" max="8" width="19.42578125" style="1" customWidth="1"/>
    <col min="9" max="9" width="3.28515625" style="1" customWidth="1"/>
    <col min="10" max="10" width="2.7109375" style="1" customWidth="1"/>
    <col min="11" max="16384" width="11.42578125" style="1"/>
  </cols>
  <sheetData>
    <row r="1" spans="1:12" ht="75.7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2" ht="24" customHeight="1">
      <c r="A2" s="62"/>
      <c r="B2" s="61"/>
      <c r="C2" s="61"/>
      <c r="D2" s="61"/>
      <c r="E2" s="61"/>
      <c r="F2" s="61"/>
      <c r="G2" s="61"/>
      <c r="H2" s="61"/>
      <c r="I2" s="61"/>
    </row>
    <row r="3" spans="1:12" ht="27.75" customHeight="1">
      <c r="B3" s="60"/>
      <c r="C3" s="60"/>
      <c r="D3" s="60"/>
      <c r="E3" s="60"/>
      <c r="F3" s="60"/>
      <c r="G3" s="60"/>
      <c r="H3" s="60"/>
      <c r="I3" s="60"/>
    </row>
    <row r="4" spans="1:12" ht="18" customHeight="1" thickBot="1">
      <c r="B4" s="60"/>
      <c r="C4" s="60"/>
      <c r="D4" s="60"/>
      <c r="E4" s="60"/>
      <c r="F4" s="60"/>
      <c r="G4" s="60"/>
      <c r="H4" s="60"/>
      <c r="I4" s="60"/>
    </row>
    <row r="5" spans="1:12" s="2" customFormat="1" ht="18.75">
      <c r="A5" s="22" t="s">
        <v>40</v>
      </c>
      <c r="B5" s="40" t="s">
        <v>39</v>
      </c>
      <c r="C5" s="39"/>
      <c r="D5" s="39"/>
      <c r="E5" s="39"/>
      <c r="F5" s="39"/>
      <c r="G5" s="39"/>
      <c r="H5" s="39"/>
      <c r="I5" s="39"/>
      <c r="J5" s="59"/>
    </row>
    <row r="6" spans="1:12" s="2" customFormat="1" ht="12">
      <c r="A6" s="8"/>
      <c r="B6" s="58"/>
      <c r="C6" s="58"/>
      <c r="D6" s="58"/>
      <c r="E6" s="58"/>
      <c r="F6" s="58"/>
      <c r="G6" s="38"/>
      <c r="H6" s="38"/>
      <c r="I6" s="38"/>
      <c r="J6" s="7"/>
    </row>
    <row r="7" spans="1:12" s="2" customFormat="1" ht="31.5" customHeight="1">
      <c r="A7" s="8"/>
      <c r="B7" s="17" t="s">
        <v>51</v>
      </c>
      <c r="C7" s="34"/>
      <c r="D7" s="17" t="s">
        <v>56</v>
      </c>
      <c r="E7" s="34"/>
      <c r="F7" s="34" t="s">
        <v>35</v>
      </c>
      <c r="G7" s="38"/>
      <c r="H7" s="38"/>
      <c r="I7" s="38"/>
      <c r="J7" s="7"/>
    </row>
    <row r="8" spans="1:12" s="2" customFormat="1" ht="20.25" customHeight="1" thickBot="1">
      <c r="A8" s="8"/>
      <c r="B8" s="57"/>
      <c r="C8" s="24" t="s">
        <v>37</v>
      </c>
      <c r="D8" s="47"/>
      <c r="E8" s="24" t="s">
        <v>2</v>
      </c>
      <c r="F8" s="85" t="e">
        <f>B8/D8</f>
        <v>#DIV/0!</v>
      </c>
      <c r="G8" s="37"/>
      <c r="H8" s="38"/>
      <c r="I8" s="38"/>
      <c r="J8" s="7"/>
    </row>
    <row r="9" spans="1:12" s="2" customFormat="1" ht="11.25" customHeight="1">
      <c r="A9" s="8"/>
      <c r="B9" s="25"/>
      <c r="C9" s="24"/>
      <c r="D9" s="26"/>
      <c r="E9" s="24"/>
      <c r="F9" s="25"/>
      <c r="G9" s="37"/>
      <c r="H9" s="38"/>
      <c r="I9" s="38"/>
      <c r="J9" s="7"/>
    </row>
    <row r="10" spans="1:12" s="2" customFormat="1" ht="14.1" customHeight="1">
      <c r="A10" s="8"/>
      <c r="B10" s="55" t="s">
        <v>36</v>
      </c>
      <c r="C10" s="37"/>
      <c r="D10" s="38"/>
      <c r="E10" s="37"/>
      <c r="F10" s="38"/>
      <c r="G10" s="37"/>
      <c r="H10" s="38"/>
      <c r="I10" s="38"/>
      <c r="J10" s="7"/>
    </row>
    <row r="11" spans="1:12" s="2" customFormat="1" ht="14.1" customHeight="1">
      <c r="A11" s="8"/>
      <c r="B11" s="53" t="s">
        <v>35</v>
      </c>
      <c r="C11" s="53"/>
      <c r="D11" s="53" t="s">
        <v>32</v>
      </c>
      <c r="E11" s="53"/>
      <c r="F11" s="53" t="s">
        <v>31</v>
      </c>
      <c r="G11" s="37"/>
      <c r="H11" s="38"/>
      <c r="I11" s="38"/>
      <c r="J11" s="7"/>
    </row>
    <row r="12" spans="1:12" s="2" customFormat="1" ht="20.25" customHeight="1">
      <c r="A12" s="8"/>
      <c r="B12" s="85" t="e">
        <f>IF(F8&gt;3.08," ",F8)</f>
        <v>#DIV/0!</v>
      </c>
      <c r="C12" s="24" t="s">
        <v>9</v>
      </c>
      <c r="D12" s="86">
        <v>0.3</v>
      </c>
      <c r="E12" s="24" t="s">
        <v>2</v>
      </c>
      <c r="F12" s="85" t="e">
        <f>IF(B12=" "," ",B12*D12)</f>
        <v>#DIV/0!</v>
      </c>
      <c r="G12" s="37"/>
      <c r="H12" s="38"/>
      <c r="I12" s="38"/>
      <c r="J12" s="7"/>
    </row>
    <row r="13" spans="1:12" s="2" customFormat="1" ht="11.25" customHeight="1">
      <c r="A13" s="8"/>
      <c r="B13" s="56"/>
      <c r="C13" s="37"/>
      <c r="D13" s="38"/>
      <c r="E13" s="38"/>
      <c r="F13" s="38"/>
      <c r="G13" s="37"/>
      <c r="H13" s="38"/>
      <c r="I13" s="38"/>
      <c r="J13" s="7"/>
    </row>
    <row r="14" spans="1:12" s="2" customFormat="1" ht="14.1" customHeight="1">
      <c r="A14" s="8"/>
      <c r="B14" s="55" t="s">
        <v>34</v>
      </c>
      <c r="C14" s="37"/>
      <c r="D14" s="38"/>
      <c r="E14" s="37"/>
      <c r="F14" s="38"/>
      <c r="G14" s="37"/>
      <c r="H14" s="38"/>
      <c r="I14" s="38"/>
      <c r="J14" s="7"/>
      <c r="L14" s="54"/>
    </row>
    <row r="15" spans="1:12" s="2" customFormat="1" ht="14.1" customHeight="1">
      <c r="A15" s="8"/>
      <c r="B15" s="53" t="s">
        <v>33</v>
      </c>
      <c r="C15" s="53"/>
      <c r="D15" s="53" t="s">
        <v>32</v>
      </c>
      <c r="E15" s="53"/>
      <c r="F15" s="53" t="s">
        <v>31</v>
      </c>
      <c r="G15" s="37"/>
      <c r="H15" s="38"/>
      <c r="I15" s="38"/>
      <c r="J15" s="7"/>
    </row>
    <row r="16" spans="1:12" s="2" customFormat="1" ht="20.25" customHeight="1">
      <c r="A16" s="8"/>
      <c r="B16" s="87" t="e">
        <f>IF(F8&lt;3.08," ",3.08)</f>
        <v>#DIV/0!</v>
      </c>
      <c r="C16" s="24" t="s">
        <v>9</v>
      </c>
      <c r="D16" s="86">
        <v>0.3</v>
      </c>
      <c r="E16" s="24" t="s">
        <v>2</v>
      </c>
      <c r="F16" s="88" t="e">
        <f>IF(B16=" "," ",0.924)</f>
        <v>#DIV/0!</v>
      </c>
      <c r="G16" s="37"/>
      <c r="H16" s="52"/>
      <c r="I16" s="52"/>
      <c r="J16" s="7"/>
    </row>
    <row r="17" spans="1:14" s="2" customFormat="1" ht="12" thickBot="1">
      <c r="A17" s="6"/>
      <c r="B17" s="5"/>
      <c r="C17" s="51"/>
      <c r="D17" s="5"/>
      <c r="E17" s="51"/>
      <c r="F17" s="5"/>
      <c r="G17" s="51"/>
      <c r="H17" s="5"/>
      <c r="I17" s="5"/>
      <c r="J17" s="4"/>
    </row>
    <row r="18" spans="1:14" s="2" customFormat="1" ht="12" customHeight="1" thickBot="1">
      <c r="A18" s="50"/>
      <c r="B18" s="3"/>
      <c r="C18" s="49"/>
      <c r="D18" s="3"/>
      <c r="E18" s="49"/>
      <c r="F18" s="3"/>
      <c r="G18" s="49"/>
      <c r="H18" s="3"/>
      <c r="I18" s="3"/>
      <c r="J18" s="3"/>
    </row>
    <row r="19" spans="1:14" s="2" customFormat="1" ht="18.75">
      <c r="A19" s="22" t="s">
        <v>30</v>
      </c>
      <c r="B19" s="40" t="s">
        <v>49</v>
      </c>
      <c r="C19" s="39"/>
      <c r="D19" s="39"/>
      <c r="E19" s="39"/>
      <c r="F19" s="39"/>
      <c r="G19" s="39"/>
      <c r="H19" s="39"/>
      <c r="I19" s="39"/>
      <c r="J19" s="19"/>
      <c r="N19" s="48"/>
    </row>
    <row r="20" spans="1:14" s="2" customFormat="1" ht="9" customHeight="1">
      <c r="A20" s="8"/>
      <c r="B20" s="38"/>
      <c r="C20" s="37"/>
      <c r="D20" s="38"/>
      <c r="E20" s="37"/>
      <c r="F20" s="38"/>
      <c r="G20" s="37"/>
      <c r="H20" s="38"/>
      <c r="I20" s="38"/>
      <c r="J20" s="7"/>
    </row>
    <row r="21" spans="1:14" s="2" customFormat="1" ht="41.25" customHeight="1">
      <c r="A21" s="8"/>
      <c r="B21" s="17" t="s">
        <v>19</v>
      </c>
      <c r="C21" s="37"/>
      <c r="D21" s="34" t="s">
        <v>28</v>
      </c>
      <c r="E21" s="37"/>
      <c r="F21" s="17" t="s">
        <v>27</v>
      </c>
      <c r="G21" s="37"/>
      <c r="H21" s="34" t="s">
        <v>6</v>
      </c>
      <c r="I21" s="34"/>
      <c r="J21" s="7"/>
    </row>
    <row r="22" spans="1:14" s="2" customFormat="1" ht="20.25" customHeight="1" thickBot="1">
      <c r="A22" s="8"/>
      <c r="B22" s="98">
        <f>D8</f>
        <v>0</v>
      </c>
      <c r="C22" s="24" t="s">
        <v>9</v>
      </c>
      <c r="D22" s="89" t="e">
        <f>IF($F$12&lt;0.924,$F$12,$F$16)</f>
        <v>#DIV/0!</v>
      </c>
      <c r="E22" s="24" t="s">
        <v>9</v>
      </c>
      <c r="F22" s="46"/>
      <c r="G22" s="24" t="s">
        <v>2</v>
      </c>
      <c r="H22" s="33" t="e">
        <f>B22*D22*F22</f>
        <v>#DIV/0!</v>
      </c>
      <c r="I22" s="32"/>
      <c r="J22" s="7"/>
    </row>
    <row r="23" spans="1:14" s="2" customFormat="1" ht="9" customHeight="1" thickBot="1">
      <c r="A23" s="6"/>
      <c r="B23" s="45"/>
      <c r="C23" s="31"/>
      <c r="D23" s="44"/>
      <c r="E23" s="29"/>
      <c r="F23" s="30"/>
      <c r="G23" s="29"/>
      <c r="H23" s="43"/>
      <c r="I23" s="43"/>
      <c r="J23" s="4"/>
    </row>
    <row r="24" spans="1:14" s="2" customFormat="1" ht="12" customHeight="1" thickBot="1">
      <c r="A24" s="42"/>
      <c r="B24" s="28"/>
      <c r="C24" s="27"/>
      <c r="D24" s="26"/>
      <c r="E24" s="24"/>
      <c r="F24" s="25"/>
      <c r="G24" s="24"/>
      <c r="H24" s="23"/>
      <c r="I24" s="23"/>
      <c r="J24" s="3"/>
    </row>
    <row r="25" spans="1:14" s="2" customFormat="1" ht="18.75">
      <c r="A25" s="41" t="s">
        <v>26</v>
      </c>
      <c r="B25" s="40" t="s">
        <v>54</v>
      </c>
      <c r="C25" s="39"/>
      <c r="D25" s="39"/>
      <c r="E25" s="39"/>
      <c r="F25" s="39"/>
      <c r="G25" s="39"/>
      <c r="H25" s="39"/>
      <c r="I25" s="39"/>
      <c r="J25" s="19"/>
      <c r="N25" s="48"/>
    </row>
    <row r="26" spans="1:14" s="2" customFormat="1" ht="9" customHeight="1">
      <c r="A26" s="8"/>
      <c r="B26" s="38"/>
      <c r="C26" s="37"/>
      <c r="D26" s="38"/>
      <c r="E26" s="37"/>
      <c r="F26" s="38"/>
      <c r="G26" s="37"/>
      <c r="H26" s="38"/>
      <c r="I26" s="38"/>
      <c r="J26" s="7"/>
    </row>
    <row r="27" spans="1:14" s="2" customFormat="1" ht="41.25" customHeight="1">
      <c r="A27" s="8"/>
      <c r="B27" s="17" t="s">
        <v>61</v>
      </c>
      <c r="C27" s="37"/>
      <c r="D27" s="34" t="s">
        <v>52</v>
      </c>
      <c r="E27" s="97"/>
      <c r="F27" s="100"/>
      <c r="G27" s="37"/>
      <c r="H27" s="17" t="s">
        <v>55</v>
      </c>
      <c r="I27" s="34"/>
      <c r="J27" s="7"/>
    </row>
    <row r="28" spans="1:14" s="2" customFormat="1" ht="20.25" customHeight="1" thickBot="1">
      <c r="A28" s="8"/>
      <c r="B28" s="47"/>
      <c r="C28" s="24" t="s">
        <v>9</v>
      </c>
      <c r="D28" s="90">
        <v>3.9</v>
      </c>
      <c r="E28" s="102"/>
      <c r="F28" s="103"/>
      <c r="G28" s="24" t="s">
        <v>2</v>
      </c>
      <c r="H28" s="33">
        <f>B28*D28</f>
        <v>0</v>
      </c>
      <c r="I28" s="32"/>
      <c r="J28" s="7"/>
    </row>
    <row r="29" spans="1:14" s="2" customFormat="1" ht="9" customHeight="1" thickBot="1">
      <c r="A29" s="6"/>
      <c r="B29" s="45"/>
      <c r="C29" s="31"/>
      <c r="D29" s="44"/>
      <c r="E29" s="29"/>
      <c r="F29" s="30"/>
      <c r="G29" s="29"/>
      <c r="H29" s="43"/>
      <c r="I29" s="43"/>
      <c r="J29" s="4"/>
    </row>
    <row r="30" spans="1:14" s="2" customFormat="1" ht="12" customHeight="1" thickBot="1">
      <c r="A30" s="101"/>
      <c r="B30" s="28"/>
      <c r="C30" s="27"/>
      <c r="D30" s="26"/>
      <c r="E30" s="24"/>
      <c r="F30" s="25"/>
      <c r="G30" s="24"/>
      <c r="H30" s="23"/>
      <c r="I30" s="23"/>
      <c r="J30" s="3"/>
    </row>
    <row r="31" spans="1:14" s="2" customFormat="1" ht="18.75">
      <c r="A31" s="22" t="s">
        <v>8</v>
      </c>
      <c r="B31" s="40" t="s">
        <v>25</v>
      </c>
      <c r="C31" s="39"/>
      <c r="D31" s="39"/>
      <c r="E31" s="39"/>
      <c r="F31" s="39"/>
      <c r="G31" s="39"/>
      <c r="H31" s="39"/>
      <c r="I31" s="39"/>
      <c r="J31" s="19"/>
    </row>
    <row r="32" spans="1:14" s="2" customFormat="1" ht="20.25" customHeight="1" thickBot="1">
      <c r="A32" s="8"/>
      <c r="B32" s="146"/>
      <c r="C32" s="147"/>
      <c r="D32" s="146"/>
      <c r="E32" s="147"/>
      <c r="F32" s="146"/>
      <c r="G32" s="147"/>
      <c r="H32" s="101"/>
      <c r="I32" s="101"/>
      <c r="J32" s="7"/>
    </row>
    <row r="33" spans="1:256" s="2" customFormat="1" ht="20.25" customHeight="1">
      <c r="A33" s="8"/>
      <c r="B33" s="173" t="s">
        <v>43</v>
      </c>
      <c r="C33" s="174"/>
      <c r="D33" s="174"/>
      <c r="E33" s="174"/>
      <c r="F33" s="174"/>
      <c r="G33" s="174"/>
      <c r="H33" s="174"/>
      <c r="I33" s="175"/>
      <c r="J33" s="7"/>
    </row>
    <row r="34" spans="1:256" s="2" customFormat="1" ht="9.75" customHeight="1">
      <c r="A34" s="8"/>
      <c r="B34" s="63"/>
      <c r="C34" s="147"/>
      <c r="D34" s="146"/>
      <c r="E34" s="147"/>
      <c r="F34" s="146"/>
      <c r="G34" s="147"/>
      <c r="H34" s="101"/>
      <c r="I34" s="64"/>
      <c r="J34" s="7"/>
    </row>
    <row r="35" spans="1:256" s="2" customFormat="1" ht="45" customHeight="1">
      <c r="A35" s="8"/>
      <c r="B35" s="65" t="s">
        <v>16</v>
      </c>
      <c r="C35" s="148"/>
      <c r="D35" s="149" t="s">
        <v>11</v>
      </c>
      <c r="E35" s="74"/>
      <c r="F35" s="176" t="s">
        <v>44</v>
      </c>
      <c r="G35" s="177"/>
      <c r="H35" s="177"/>
      <c r="I35" s="178"/>
      <c r="J35" s="7"/>
      <c r="N35" s="185"/>
      <c r="O35" s="186"/>
      <c r="P35" s="186"/>
      <c r="Q35" s="186"/>
    </row>
    <row r="36" spans="1:256" s="2" customFormat="1" ht="20.25" customHeight="1" thickBot="1">
      <c r="A36" s="8"/>
      <c r="B36" s="66"/>
      <c r="C36" s="74"/>
      <c r="D36" s="36"/>
      <c r="E36" s="74"/>
      <c r="F36" s="177"/>
      <c r="G36" s="177"/>
      <c r="H36" s="177"/>
      <c r="I36" s="178"/>
      <c r="J36" s="7"/>
      <c r="N36" s="186"/>
      <c r="O36" s="186"/>
      <c r="P36" s="186"/>
      <c r="Q36" s="186"/>
    </row>
    <row r="37" spans="1:256" s="2" customFormat="1" ht="11.25" customHeight="1" thickBot="1">
      <c r="A37" s="8"/>
      <c r="B37" s="67"/>
      <c r="C37" s="68"/>
      <c r="D37" s="69"/>
      <c r="E37" s="68"/>
      <c r="F37" s="70"/>
      <c r="G37" s="71"/>
      <c r="H37" s="71"/>
      <c r="I37" s="72"/>
      <c r="J37" s="7"/>
    </row>
    <row r="38" spans="1:256" s="2" customFormat="1" ht="12" customHeight="1">
      <c r="A38" s="8"/>
      <c r="B38" s="101"/>
      <c r="C38" s="101"/>
      <c r="D38" s="164"/>
      <c r="E38" s="148"/>
      <c r="F38" s="78"/>
      <c r="G38" s="101"/>
      <c r="H38" s="101"/>
      <c r="I38" s="101"/>
      <c r="J38" s="7"/>
    </row>
    <row r="39" spans="1:256" s="2" customFormat="1" ht="20.25" hidden="1" customHeight="1" outlineLevel="1">
      <c r="A39" s="151"/>
      <c r="B39" s="173" t="s">
        <v>45</v>
      </c>
      <c r="C39" s="174"/>
      <c r="D39" s="174"/>
      <c r="E39" s="174"/>
      <c r="F39" s="174"/>
      <c r="G39" s="174"/>
      <c r="H39" s="174"/>
      <c r="I39" s="175"/>
      <c r="J39" s="105"/>
    </row>
    <row r="40" spans="1:256" s="2" customFormat="1" ht="11.25" hidden="1" customHeight="1" outlineLevel="1">
      <c r="A40" s="152"/>
      <c r="B40" s="118"/>
      <c r="C40" s="153"/>
      <c r="D40" s="153"/>
      <c r="E40" s="153"/>
      <c r="F40" s="153"/>
      <c r="G40" s="153"/>
      <c r="H40" s="153"/>
      <c r="I40" s="119"/>
      <c r="J40" s="10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s="2" customFormat="1" ht="34.5" hidden="1" customHeight="1" outlineLevel="1">
      <c r="A41" s="151"/>
      <c r="B41" s="115" t="s">
        <v>18</v>
      </c>
      <c r="C41" s="154"/>
      <c r="D41" s="116" t="s">
        <v>21</v>
      </c>
      <c r="E41" s="155"/>
      <c r="F41" s="116" t="s">
        <v>24</v>
      </c>
      <c r="G41" s="156"/>
      <c r="H41" s="136"/>
      <c r="I41" s="117"/>
      <c r="J41" s="105"/>
    </row>
    <row r="42" spans="1:256" s="2" customFormat="1" ht="20.25" hidden="1" customHeight="1" outlineLevel="1">
      <c r="A42" s="151"/>
      <c r="B42" s="79">
        <f>B22*F22</f>
        <v>0</v>
      </c>
      <c r="C42" s="138"/>
      <c r="D42" s="35">
        <f>B36</f>
        <v>0</v>
      </c>
      <c r="E42" s="138"/>
      <c r="F42" s="35">
        <f>IF(B42&lt;D42,B42,D42)</f>
        <v>0</v>
      </c>
      <c r="G42" s="138"/>
      <c r="H42" s="157"/>
      <c r="I42" s="120"/>
      <c r="J42" s="105"/>
    </row>
    <row r="43" spans="1:256" s="2" customFormat="1" ht="9.75" hidden="1" customHeight="1" outlineLevel="1">
      <c r="A43" s="158"/>
      <c r="B43" s="121"/>
      <c r="C43" s="159"/>
      <c r="D43" s="159"/>
      <c r="E43" s="159"/>
      <c r="F43" s="159"/>
      <c r="G43" s="159"/>
      <c r="H43" s="159"/>
      <c r="I43" s="122"/>
      <c r="J43" s="105"/>
      <c r="K43" s="3"/>
    </row>
    <row r="44" spans="1:256" s="2" customFormat="1" ht="20.25" hidden="1" customHeight="1" outlineLevel="1">
      <c r="A44" s="158"/>
      <c r="B44" s="121" t="s">
        <v>23</v>
      </c>
      <c r="C44" s="159"/>
      <c r="D44" s="159"/>
      <c r="E44" s="159"/>
      <c r="F44" s="159"/>
      <c r="G44" s="159"/>
      <c r="H44" s="159"/>
      <c r="I44" s="122"/>
      <c r="J44" s="105"/>
      <c r="K44" s="3"/>
    </row>
    <row r="45" spans="1:256" s="2" customFormat="1" ht="39" hidden="1" customHeight="1" outlineLevel="1">
      <c r="A45" s="158"/>
      <c r="B45" s="115" t="s">
        <v>18</v>
      </c>
      <c r="C45" s="155"/>
      <c r="D45" s="136" t="s">
        <v>11</v>
      </c>
      <c r="E45" s="156"/>
      <c r="F45" s="136" t="s">
        <v>46</v>
      </c>
      <c r="G45" s="137"/>
      <c r="H45" s="137"/>
      <c r="I45" s="122"/>
      <c r="J45" s="105"/>
      <c r="K45" s="3"/>
    </row>
    <row r="46" spans="1:256" s="2" customFormat="1" ht="20.25" hidden="1" customHeight="1" outlineLevel="1">
      <c r="A46" s="158"/>
      <c r="B46" s="80">
        <f>IF(B42&lt;=D42,B42,0)</f>
        <v>0</v>
      </c>
      <c r="C46" s="138" t="s">
        <v>9</v>
      </c>
      <c r="D46" s="90">
        <f>D36</f>
        <v>0</v>
      </c>
      <c r="E46" s="138" t="s">
        <v>2</v>
      </c>
      <c r="F46" s="33">
        <f>B46*D46</f>
        <v>0</v>
      </c>
      <c r="G46" s="137"/>
      <c r="H46" s="137"/>
      <c r="I46" s="122"/>
      <c r="J46" s="105"/>
      <c r="K46" s="3"/>
    </row>
    <row r="47" spans="1:256" s="2" customFormat="1" ht="11.25" hidden="1" customHeight="1" outlineLevel="1">
      <c r="A47" s="158"/>
      <c r="B47" s="121"/>
      <c r="C47" s="159"/>
      <c r="D47" s="159"/>
      <c r="E47" s="159"/>
      <c r="F47" s="159"/>
      <c r="G47" s="159"/>
      <c r="H47" s="159"/>
      <c r="I47" s="122"/>
      <c r="J47" s="105"/>
      <c r="K47" s="3"/>
    </row>
    <row r="48" spans="1:256" s="2" customFormat="1" ht="20.25" hidden="1" customHeight="1" outlineLevel="1">
      <c r="A48" s="158"/>
      <c r="B48" s="121" t="s">
        <v>22</v>
      </c>
      <c r="C48" s="159"/>
      <c r="D48" s="159"/>
      <c r="E48" s="159"/>
      <c r="F48" s="159"/>
      <c r="G48" s="159"/>
      <c r="H48" s="159"/>
      <c r="I48" s="122"/>
      <c r="J48" s="105"/>
      <c r="K48" s="3"/>
    </row>
    <row r="49" spans="1:11" s="2" customFormat="1" ht="39" hidden="1" customHeight="1" outlineLevel="1">
      <c r="A49" s="158"/>
      <c r="B49" s="115" t="s">
        <v>21</v>
      </c>
      <c r="C49" s="155"/>
      <c r="D49" s="136" t="s">
        <v>11</v>
      </c>
      <c r="E49" s="156"/>
      <c r="F49" s="136" t="s">
        <v>47</v>
      </c>
      <c r="G49" s="137"/>
      <c r="H49" s="137"/>
      <c r="I49" s="122"/>
      <c r="J49" s="105"/>
      <c r="K49" s="3"/>
    </row>
    <row r="50" spans="1:11" s="2" customFormat="1" ht="20.25" hidden="1" customHeight="1" outlineLevel="1">
      <c r="A50" s="158"/>
      <c r="B50" s="80">
        <f>IF(B42&gt;D42,D42,0)</f>
        <v>0</v>
      </c>
      <c r="C50" s="138" t="s">
        <v>9</v>
      </c>
      <c r="D50" s="90">
        <f>D36</f>
        <v>0</v>
      </c>
      <c r="E50" s="138" t="s">
        <v>2</v>
      </c>
      <c r="F50" s="33">
        <f>B50*D50</f>
        <v>0</v>
      </c>
      <c r="G50" s="137"/>
      <c r="H50" s="137"/>
      <c r="I50" s="122"/>
      <c r="J50" s="105"/>
      <c r="K50" s="3"/>
    </row>
    <row r="51" spans="1:11" s="2" customFormat="1" ht="11.25" hidden="1" customHeight="1" outlineLevel="1">
      <c r="A51" s="158"/>
      <c r="B51" s="121"/>
      <c r="C51" s="159"/>
      <c r="D51" s="159"/>
      <c r="E51" s="159"/>
      <c r="F51" s="159"/>
      <c r="G51" s="159"/>
      <c r="H51" s="159"/>
      <c r="I51" s="122"/>
      <c r="J51" s="105"/>
      <c r="K51" s="3"/>
    </row>
    <row r="52" spans="1:11" s="2" customFormat="1" ht="30" hidden="1" customHeight="1" outlineLevel="1">
      <c r="A52" s="151"/>
      <c r="B52" s="125"/>
      <c r="C52" s="137"/>
      <c r="D52" s="137"/>
      <c r="E52" s="137"/>
      <c r="F52" s="136" t="s">
        <v>20</v>
      </c>
      <c r="G52" s="137"/>
      <c r="H52" s="137"/>
      <c r="I52" s="117"/>
      <c r="J52" s="105"/>
    </row>
    <row r="53" spans="1:11" s="2" customFormat="1" ht="20.25" hidden="1" customHeight="1" outlineLevel="1">
      <c r="A53" s="151"/>
      <c r="B53" s="125"/>
      <c r="C53" s="137"/>
      <c r="D53" s="137"/>
      <c r="E53" s="137"/>
      <c r="F53" s="33">
        <f>IF(F46&gt;0,F46,F50)</f>
        <v>0</v>
      </c>
      <c r="G53" s="137"/>
      <c r="H53" s="137"/>
      <c r="I53" s="117"/>
      <c r="J53" s="105"/>
    </row>
    <row r="54" spans="1:11" s="2" customFormat="1" ht="9" hidden="1" customHeight="1" outlineLevel="1" thickBot="1">
      <c r="A54" s="151"/>
      <c r="B54" s="126"/>
      <c r="C54" s="123"/>
      <c r="D54" s="127"/>
      <c r="E54" s="128"/>
      <c r="F54" s="129"/>
      <c r="G54" s="123"/>
      <c r="H54" s="123"/>
      <c r="I54" s="124"/>
      <c r="J54" s="105"/>
    </row>
    <row r="55" spans="1:11" s="2" customFormat="1" ht="12" hidden="1" customHeight="1" outlineLevel="1" thickBot="1">
      <c r="A55" s="151"/>
      <c r="B55" s="160"/>
      <c r="C55" s="160"/>
      <c r="D55" s="161"/>
      <c r="E55" s="162"/>
      <c r="F55" s="142"/>
      <c r="G55" s="160"/>
      <c r="H55" s="160"/>
      <c r="I55" s="160"/>
      <c r="J55" s="105"/>
    </row>
    <row r="56" spans="1:11" s="2" customFormat="1" ht="20.25" hidden="1" customHeight="1" outlineLevel="1">
      <c r="A56" s="151"/>
      <c r="B56" s="173" t="s">
        <v>57</v>
      </c>
      <c r="C56" s="187"/>
      <c r="D56" s="187"/>
      <c r="E56" s="187"/>
      <c r="F56" s="187"/>
      <c r="G56" s="187"/>
      <c r="H56" s="187"/>
      <c r="I56" s="188"/>
      <c r="J56" s="105"/>
    </row>
    <row r="57" spans="1:11" s="2" customFormat="1" ht="9.75" hidden="1" customHeight="1" outlineLevel="1">
      <c r="A57" s="151"/>
      <c r="B57" s="81"/>
      <c r="C57" s="104"/>
      <c r="D57" s="104"/>
      <c r="E57" s="104"/>
      <c r="F57" s="104"/>
      <c r="G57" s="104"/>
      <c r="H57" s="104"/>
      <c r="I57" s="82"/>
      <c r="J57" s="105"/>
    </row>
    <row r="58" spans="1:11" s="2" customFormat="1" ht="41.25" hidden="1" customHeight="1" outlineLevel="1">
      <c r="A58" s="151"/>
      <c r="B58" s="83" t="s">
        <v>18</v>
      </c>
      <c r="C58" s="135"/>
      <c r="D58" s="136" t="s">
        <v>16</v>
      </c>
      <c r="E58" s="135"/>
      <c r="F58" s="136" t="s">
        <v>48</v>
      </c>
      <c r="G58" s="137"/>
      <c r="H58" s="137"/>
      <c r="I58" s="130"/>
      <c r="J58" s="105"/>
    </row>
    <row r="59" spans="1:11" s="2" customFormat="1" ht="20.25" hidden="1" customHeight="1" outlineLevel="1">
      <c r="A59" s="151"/>
      <c r="B59" s="80">
        <f>B22*F22</f>
        <v>0</v>
      </c>
      <c r="C59" s="138" t="s">
        <v>17</v>
      </c>
      <c r="D59" s="91">
        <f>B36</f>
        <v>0</v>
      </c>
      <c r="E59" s="138" t="s">
        <v>2</v>
      </c>
      <c r="F59" s="91">
        <f>IF(B59-D59&gt;0,B59-D59,0)</f>
        <v>0</v>
      </c>
      <c r="G59" s="137"/>
      <c r="H59" s="137"/>
      <c r="I59" s="130"/>
      <c r="J59" s="105"/>
    </row>
    <row r="60" spans="1:11" s="2" customFormat="1" ht="9.75" hidden="1" customHeight="1" outlineLevel="1">
      <c r="A60" s="151"/>
      <c r="B60" s="81"/>
      <c r="C60" s="104"/>
      <c r="D60" s="104"/>
      <c r="E60" s="104"/>
      <c r="F60" s="104"/>
      <c r="G60" s="137"/>
      <c r="H60" s="137"/>
      <c r="I60" s="82"/>
      <c r="J60" s="105"/>
    </row>
    <row r="61" spans="1:11" s="2" customFormat="1" ht="34.5" hidden="1" customHeight="1" outlineLevel="1">
      <c r="A61" s="151"/>
      <c r="B61" s="83" t="s">
        <v>16</v>
      </c>
      <c r="C61" s="135"/>
      <c r="D61" s="136" t="s">
        <v>15</v>
      </c>
      <c r="E61" s="135"/>
      <c r="F61" s="136" t="s">
        <v>14</v>
      </c>
      <c r="G61" s="137"/>
      <c r="H61" s="137"/>
      <c r="I61" s="84"/>
      <c r="J61" s="105"/>
    </row>
    <row r="62" spans="1:11" s="2" customFormat="1" ht="20.25" hidden="1" customHeight="1" outlineLevel="1">
      <c r="A62" s="151"/>
      <c r="B62" s="94">
        <f>IF(B36&gt;0,B36,0)</f>
        <v>0</v>
      </c>
      <c r="C62" s="138" t="s">
        <v>9</v>
      </c>
      <c r="D62" s="95">
        <v>0.25</v>
      </c>
      <c r="E62" s="138" t="s">
        <v>2</v>
      </c>
      <c r="F62" s="96">
        <f>B62*D62</f>
        <v>0</v>
      </c>
      <c r="G62" s="137"/>
      <c r="H62" s="137"/>
      <c r="I62" s="84"/>
      <c r="J62" s="105"/>
    </row>
    <row r="63" spans="1:11" s="2" customFormat="1" ht="11.25" hidden="1" customHeight="1" outlineLevel="1">
      <c r="A63" s="151"/>
      <c r="B63" s="83"/>
      <c r="C63" s="135"/>
      <c r="D63" s="136"/>
      <c r="E63" s="135"/>
      <c r="F63" s="136"/>
      <c r="G63" s="137"/>
      <c r="H63" s="137"/>
      <c r="I63" s="84"/>
      <c r="J63" s="105"/>
    </row>
    <row r="64" spans="1:11" s="2" customFormat="1" ht="34.5" hidden="1" customHeight="1" outlineLevel="1">
      <c r="A64" s="151"/>
      <c r="B64" s="83"/>
      <c r="C64" s="135"/>
      <c r="D64" s="136"/>
      <c r="E64" s="179" t="s">
        <v>13</v>
      </c>
      <c r="F64" s="179"/>
      <c r="G64" s="179"/>
      <c r="H64" s="137"/>
      <c r="I64" s="131"/>
      <c r="J64" s="105"/>
    </row>
    <row r="65" spans="1:10" s="2" customFormat="1" ht="20.25" hidden="1" customHeight="1" outlineLevel="1">
      <c r="A65" s="151"/>
      <c r="B65" s="83"/>
      <c r="C65" s="135"/>
      <c r="D65" s="136"/>
      <c r="E65" s="135"/>
      <c r="F65" s="91">
        <f>IF(F59&lt;F62,F59,F62)</f>
        <v>0</v>
      </c>
      <c r="G65" s="137"/>
      <c r="H65" s="137"/>
      <c r="I65" s="84"/>
      <c r="J65" s="105"/>
    </row>
    <row r="66" spans="1:10" s="2" customFormat="1" ht="60" hidden="1" customHeight="1" outlineLevel="1">
      <c r="A66" s="151"/>
      <c r="B66" s="83" t="s">
        <v>12</v>
      </c>
      <c r="C66" s="104"/>
      <c r="D66" s="136" t="s">
        <v>11</v>
      </c>
      <c r="E66" s="104"/>
      <c r="F66" s="136" t="s">
        <v>10</v>
      </c>
      <c r="G66" s="137"/>
      <c r="H66" s="137"/>
      <c r="I66" s="82"/>
      <c r="J66" s="105"/>
    </row>
    <row r="67" spans="1:10" s="2" customFormat="1" ht="20.25" hidden="1" customHeight="1" outlineLevel="1">
      <c r="A67" s="151"/>
      <c r="B67" s="80" t="str">
        <f>IF(F65&gt;0,F65,"")</f>
        <v/>
      </c>
      <c r="C67" s="138" t="s">
        <v>9</v>
      </c>
      <c r="D67" s="90">
        <v>0.3</v>
      </c>
      <c r="E67" s="138" t="s">
        <v>2</v>
      </c>
      <c r="F67" s="33">
        <f>IF(B67="",0,B67*D67)</f>
        <v>0</v>
      </c>
      <c r="G67" s="137"/>
      <c r="H67" s="137"/>
      <c r="I67" s="82"/>
      <c r="J67" s="105"/>
    </row>
    <row r="68" spans="1:10" s="2" customFormat="1" ht="9" hidden="1" customHeight="1" outlineLevel="1" thickBot="1">
      <c r="A68" s="151"/>
      <c r="B68" s="132"/>
      <c r="C68" s="133"/>
      <c r="D68" s="133"/>
      <c r="E68" s="133"/>
      <c r="F68" s="133"/>
      <c r="G68" s="133"/>
      <c r="H68" s="133"/>
      <c r="I68" s="134"/>
      <c r="J68" s="105"/>
    </row>
    <row r="69" spans="1:10" s="2" customFormat="1" ht="9" hidden="1" customHeight="1" outlineLevel="1" thickBot="1">
      <c r="A69" s="151"/>
      <c r="B69" s="107"/>
      <c r="C69" s="107"/>
      <c r="D69" s="107"/>
      <c r="E69" s="107"/>
      <c r="F69" s="107"/>
      <c r="G69" s="107"/>
      <c r="H69" s="107"/>
      <c r="I69" s="107"/>
      <c r="J69" s="105"/>
    </row>
    <row r="70" spans="1:10" s="2" customFormat="1" ht="20.25" hidden="1" customHeight="1" outlineLevel="1">
      <c r="A70" s="151"/>
      <c r="B70" s="173" t="s">
        <v>58</v>
      </c>
      <c r="C70" s="187"/>
      <c r="D70" s="187"/>
      <c r="E70" s="187"/>
      <c r="F70" s="187"/>
      <c r="G70" s="187"/>
      <c r="H70" s="187"/>
      <c r="I70" s="188"/>
      <c r="J70" s="105"/>
    </row>
    <row r="71" spans="1:10" s="2" customFormat="1" ht="20.25" hidden="1" customHeight="1" outlineLevel="1">
      <c r="A71" s="151"/>
      <c r="B71" s="81"/>
      <c r="C71" s="104"/>
      <c r="D71" s="104"/>
      <c r="E71" s="104"/>
      <c r="F71" s="104"/>
      <c r="G71" s="104"/>
      <c r="H71" s="104"/>
      <c r="I71" s="82"/>
      <c r="J71" s="105"/>
    </row>
    <row r="72" spans="1:10" s="2" customFormat="1" ht="20.25" hidden="1" customHeight="1" outlineLevel="1">
      <c r="A72" s="151"/>
      <c r="B72" s="83" t="s">
        <v>18</v>
      </c>
      <c r="C72" s="135"/>
      <c r="D72" s="136" t="s">
        <v>16</v>
      </c>
      <c r="E72" s="135"/>
      <c r="F72" s="136" t="s">
        <v>48</v>
      </c>
      <c r="G72" s="137"/>
      <c r="H72" s="137"/>
      <c r="I72" s="130"/>
      <c r="J72" s="105"/>
    </row>
    <row r="73" spans="1:10" s="2" customFormat="1" ht="20.25" hidden="1" customHeight="1" outlineLevel="1">
      <c r="A73" s="151"/>
      <c r="B73" s="80">
        <f>B22*F22</f>
        <v>0</v>
      </c>
      <c r="C73" s="138" t="s">
        <v>17</v>
      </c>
      <c r="D73" s="91">
        <f>IF(B36=0,B36,"")</f>
        <v>0</v>
      </c>
      <c r="E73" s="138" t="s">
        <v>2</v>
      </c>
      <c r="F73" s="91">
        <f>IF(D73="","",B73)</f>
        <v>0</v>
      </c>
      <c r="G73" s="137"/>
      <c r="H73" s="137"/>
      <c r="I73" s="130"/>
      <c r="J73" s="105"/>
    </row>
    <row r="74" spans="1:10" s="2" customFormat="1" ht="20.25" hidden="1" customHeight="1" outlineLevel="1">
      <c r="A74" s="151"/>
      <c r="B74" s="81"/>
      <c r="C74" s="104"/>
      <c r="D74" s="104"/>
      <c r="E74" s="104"/>
      <c r="F74" s="104"/>
      <c r="G74" s="137"/>
      <c r="H74" s="137"/>
      <c r="I74" s="82"/>
      <c r="J74" s="105"/>
    </row>
    <row r="75" spans="1:10" s="2" customFormat="1" ht="20.25" hidden="1" customHeight="1" outlineLevel="1">
      <c r="A75" s="151"/>
      <c r="B75" s="83" t="s">
        <v>48</v>
      </c>
      <c r="C75" s="104"/>
      <c r="D75" s="136" t="s">
        <v>11</v>
      </c>
      <c r="E75" s="104"/>
      <c r="F75" s="136" t="s">
        <v>59</v>
      </c>
      <c r="G75" s="137"/>
      <c r="H75" s="137"/>
      <c r="I75" s="82"/>
      <c r="J75" s="105"/>
    </row>
    <row r="76" spans="1:10" s="2" customFormat="1" ht="20.25" hidden="1" customHeight="1" outlineLevel="1">
      <c r="A76" s="151"/>
      <c r="B76" s="80">
        <f>F73</f>
        <v>0</v>
      </c>
      <c r="C76" s="138" t="s">
        <v>9</v>
      </c>
      <c r="D76" s="90">
        <v>0.3</v>
      </c>
      <c r="E76" s="138" t="s">
        <v>2</v>
      </c>
      <c r="F76" s="33">
        <f>IF(B76="",0,B76*D76)</f>
        <v>0</v>
      </c>
      <c r="G76" s="137"/>
      <c r="H76" s="137"/>
      <c r="I76" s="82"/>
      <c r="J76" s="105"/>
    </row>
    <row r="77" spans="1:10" s="2" customFormat="1" ht="20.25" hidden="1" customHeight="1" outlineLevel="1" thickBot="1">
      <c r="A77" s="151"/>
      <c r="B77" s="132"/>
      <c r="C77" s="133"/>
      <c r="D77" s="133"/>
      <c r="E77" s="133"/>
      <c r="F77" s="133"/>
      <c r="G77" s="133"/>
      <c r="H77" s="133"/>
      <c r="I77" s="134"/>
      <c r="J77" s="105"/>
    </row>
    <row r="78" spans="1:10" s="2" customFormat="1" ht="12" hidden="1" customHeight="1" outlineLevel="1" thickBot="1">
      <c r="A78" s="163"/>
      <c r="B78" s="109"/>
      <c r="C78" s="110"/>
      <c r="D78" s="111"/>
      <c r="E78" s="112"/>
      <c r="F78" s="113"/>
      <c r="G78" s="112"/>
      <c r="H78" s="114"/>
      <c r="I78" s="114"/>
      <c r="J78" s="108"/>
    </row>
    <row r="79" spans="1:10" s="2" customFormat="1" ht="14.25" customHeight="1" collapsed="1" thickBot="1">
      <c r="A79" s="182" t="s">
        <v>62</v>
      </c>
      <c r="B79" s="183"/>
      <c r="C79" s="183"/>
      <c r="D79" s="183"/>
      <c r="E79" s="183"/>
      <c r="F79" s="183"/>
      <c r="G79" s="183"/>
      <c r="H79" s="183"/>
      <c r="I79" s="183"/>
      <c r="J79" s="184"/>
    </row>
    <row r="80" spans="1:10" s="2" customFormat="1" ht="9" customHeight="1" thickBot="1">
      <c r="A80" s="143"/>
      <c r="B80" s="143"/>
      <c r="C80" s="143"/>
      <c r="D80" s="143"/>
      <c r="E80" s="143"/>
      <c r="F80" s="143"/>
      <c r="G80" s="143"/>
      <c r="H80" s="144"/>
      <c r="I80" s="145"/>
    </row>
    <row r="81" spans="1:12" s="2" customFormat="1" ht="20.25">
      <c r="A81" s="22" t="s">
        <v>41</v>
      </c>
      <c r="B81" s="169" t="s">
        <v>7</v>
      </c>
      <c r="C81" s="169"/>
      <c r="D81" s="169"/>
      <c r="E81" s="169"/>
      <c r="F81" s="169"/>
      <c r="G81" s="169"/>
      <c r="H81" s="169"/>
      <c r="I81" s="21"/>
      <c r="J81" s="19"/>
    </row>
    <row r="82" spans="1:12" s="2" customFormat="1" ht="9" customHeight="1">
      <c r="A82" s="8"/>
      <c r="B82" s="18"/>
      <c r="C82" s="18"/>
      <c r="D82" s="18"/>
      <c r="E82" s="18"/>
      <c r="F82" s="18"/>
      <c r="G82" s="18"/>
      <c r="H82" s="18"/>
      <c r="I82" s="18"/>
      <c r="J82" s="7"/>
    </row>
    <row r="83" spans="1:12" s="2" customFormat="1" ht="42.75" customHeight="1">
      <c r="A83" s="8"/>
      <c r="B83" s="17" t="s">
        <v>6</v>
      </c>
      <c r="D83" s="17" t="s">
        <v>55</v>
      </c>
      <c r="E83" s="13"/>
      <c r="F83" s="17" t="s">
        <v>63</v>
      </c>
      <c r="G83" s="13"/>
      <c r="H83" s="16" t="s">
        <v>50</v>
      </c>
      <c r="I83" s="3"/>
      <c r="J83" s="7"/>
      <c r="L83" s="93"/>
    </row>
    <row r="84" spans="1:12" s="2" customFormat="1" ht="15.75" customHeight="1">
      <c r="A84" s="8"/>
      <c r="B84" s="15" t="s">
        <v>5</v>
      </c>
      <c r="D84" s="15" t="s">
        <v>5</v>
      </c>
      <c r="E84" s="13"/>
      <c r="F84" s="14" t="s">
        <v>4</v>
      </c>
      <c r="G84" s="13"/>
      <c r="H84" s="180" t="e">
        <f>B85+D85+F85</f>
        <v>#DIV/0!</v>
      </c>
      <c r="I84" s="3"/>
      <c r="J84" s="7"/>
    </row>
    <row r="85" spans="1:12" s="2" customFormat="1" ht="20.25" customHeight="1">
      <c r="A85" s="8"/>
      <c r="B85" s="92" t="e">
        <f>H22</f>
        <v>#DIV/0!</v>
      </c>
      <c r="C85" s="10" t="s">
        <v>3</v>
      </c>
      <c r="D85" s="99">
        <f>H28</f>
        <v>0</v>
      </c>
      <c r="E85" s="10" t="s">
        <v>3</v>
      </c>
      <c r="F85" s="99">
        <f>F53+F67+F76</f>
        <v>0</v>
      </c>
      <c r="G85" s="10" t="s">
        <v>2</v>
      </c>
      <c r="H85" s="181"/>
      <c r="I85" s="3"/>
      <c r="J85" s="7"/>
    </row>
    <row r="86" spans="1:12" s="2" customFormat="1" ht="20.25" customHeight="1">
      <c r="A86" s="8"/>
      <c r="B86" s="11"/>
      <c r="C86" s="12"/>
      <c r="D86" s="11"/>
      <c r="E86" s="10"/>
      <c r="F86" s="9"/>
      <c r="G86" s="3"/>
      <c r="H86" s="3"/>
      <c r="I86" s="3"/>
      <c r="J86" s="7"/>
    </row>
    <row r="87" spans="1:12" s="2" customFormat="1" ht="52.5" customHeight="1">
      <c r="A87" s="8"/>
      <c r="B87" s="170" t="s">
        <v>1</v>
      </c>
      <c r="C87" s="170"/>
      <c r="D87" s="170"/>
      <c r="E87" s="170"/>
      <c r="F87" s="170"/>
      <c r="G87" s="170"/>
      <c r="H87" s="170"/>
      <c r="I87" s="170"/>
      <c r="J87" s="7"/>
    </row>
    <row r="88" spans="1:12" s="2" customFormat="1" ht="12.75" customHeight="1" thickBot="1">
      <c r="A88" s="6"/>
      <c r="B88" s="5"/>
      <c r="C88" s="5"/>
      <c r="D88" s="5"/>
      <c r="E88" s="5"/>
      <c r="F88" s="5"/>
      <c r="G88" s="5"/>
      <c r="H88" s="5"/>
      <c r="I88" s="5"/>
      <c r="J88" s="4"/>
    </row>
    <row r="89" spans="1:12" s="2" customFormat="1" ht="8.25" customHeight="1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2" ht="20.25" customHeight="1">
      <c r="A90" s="171" t="s">
        <v>0</v>
      </c>
      <c r="B90" s="171"/>
      <c r="C90" s="171"/>
      <c r="D90" s="171"/>
      <c r="E90" s="171"/>
      <c r="F90" s="171"/>
      <c r="G90" s="171"/>
      <c r="H90" s="171"/>
      <c r="I90" s="171"/>
      <c r="J90" s="171"/>
    </row>
  </sheetData>
  <sheetProtection selectLockedCells="1"/>
  <mergeCells count="13">
    <mergeCell ref="A90:J90"/>
    <mergeCell ref="A1:J1"/>
    <mergeCell ref="B33:I33"/>
    <mergeCell ref="B39:I39"/>
    <mergeCell ref="F35:I36"/>
    <mergeCell ref="H84:H85"/>
    <mergeCell ref="N35:Q36"/>
    <mergeCell ref="B56:I56"/>
    <mergeCell ref="E64:G64"/>
    <mergeCell ref="B81:H81"/>
    <mergeCell ref="B87:I87"/>
    <mergeCell ref="B70:I70"/>
    <mergeCell ref="A79:J7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0" orientation="portrait" horizontalDpi="300" verticalDpi="300" r:id="rId1"/>
  <headerFooter alignWithMargins="0">
    <oddFooter>&amp;L&amp;8CB - SERVICE AFC - CAF DE LA GIRONDE</oddFooter>
  </headerFooter>
  <rowBreaks count="2" manualBreakCount="2">
    <brk id="30" max="9" man="1"/>
    <brk id="78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CALCUL PSO ALSH Périscolaire</vt:lpstr>
      <vt:lpstr>CALCUL PSO ALSH Extrascolaire</vt:lpstr>
      <vt:lpstr>CALCUL PSO ALSH Adolescents</vt:lpstr>
      <vt:lpstr>'CALCUL PSO ALSH Adolescents'!Zone_d_impression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BETHFORT 331</dc:creator>
  <cp:lastModifiedBy>Carole BETHFORT 331</cp:lastModifiedBy>
  <cp:lastPrinted>2024-09-09T12:27:58Z</cp:lastPrinted>
  <dcterms:created xsi:type="dcterms:W3CDTF">2024-09-09T12:17:20Z</dcterms:created>
  <dcterms:modified xsi:type="dcterms:W3CDTF">2025-01-14T12:26:35Z</dcterms:modified>
</cp:coreProperties>
</file>