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B:\Equipes\ActionSociale\SPPE\8_Outils à disposition des Caf aidées\"/>
    </mc:Choice>
  </mc:AlternateContent>
  <xr:revisionPtr revIDLastSave="0" documentId="8_{068D5AED-A39A-4060-AA58-A482E51C617A}" xr6:coauthVersionLast="47" xr6:coauthVersionMax="47" xr10:uidLastSave="{00000000-0000-0000-0000-000000000000}"/>
  <workbookProtection workbookAlgorithmName="SHA-512" workbookHashValue="Lt62F4euEbAYVxBTsKW2r2J2cnjHwyeT0XOZNGNSBeuCQyibuC2KVkpiUAs3KcGoryDIUZguKceG1BGOnpAGtA==" workbookSaltValue="ZZTHfp/2SPUwGnaaSaD4nA==" workbookSpinCount="100000" lockStructure="1"/>
  <bookViews>
    <workbookView xWindow="38280" yWindow="-120" windowWidth="38640" windowHeight="21120" firstSheet="1" activeTab="1" xr2:uid="{50FF9CFD-048A-4734-8DBE-F2890E5063D1}"/>
  </bookViews>
  <sheets>
    <sheet name="Données à renseigner" sheetId="4" r:id="rId1"/>
    <sheet name="Simulateur calcul" sheetId="5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5" l="1"/>
  <c r="B10" i="5" s="1"/>
  <c r="S6" i="5"/>
  <c r="I16" i="5"/>
  <c r="S4" i="5"/>
  <c r="B8" i="5" l="1"/>
  <c r="S5" i="5"/>
  <c r="N14" i="5"/>
  <c r="N6" i="5"/>
  <c r="I5" i="5"/>
  <c r="N17" i="5" s="1"/>
  <c r="I4" i="5"/>
  <c r="B16" i="5"/>
  <c r="D13" i="5"/>
  <c r="D12" i="5"/>
  <c r="B13" i="5"/>
  <c r="B12" i="5"/>
  <c r="I15" i="5" l="1"/>
  <c r="I17" i="5" s="1" a="1"/>
  <c r="I17" i="5" s="1"/>
  <c r="S7" i="5"/>
  <c r="F9" i="4" s="1"/>
  <c r="N15" i="5"/>
  <c r="B18" i="5"/>
  <c r="N18" i="5" a="1"/>
  <c r="N18" i="5" s="1"/>
  <c r="N19" i="5" s="1"/>
  <c r="B14" i="5"/>
  <c r="C8" i="5"/>
  <c r="C10" i="5"/>
  <c r="B6" i="5"/>
  <c r="B9" i="5" l="1"/>
  <c r="C9" i="5" s="1"/>
  <c r="I18" i="5"/>
  <c r="F7" i="4" s="1"/>
  <c r="N16" i="5" a="1"/>
  <c r="N16" i="5" s="1"/>
  <c r="N20" i="5" s="1"/>
  <c r="D8" i="5" l="1" a="1"/>
  <c r="D8" i="5" s="1"/>
  <c r="B19" i="5" s="1"/>
  <c r="B20" i="5" s="1"/>
  <c r="I6" i="5" s="1"/>
  <c r="I7" i="5" s="1"/>
  <c r="F5" i="4" s="1"/>
  <c r="N22" i="5"/>
  <c r="N24" i="5" s="1"/>
  <c r="B21" i="5" l="1"/>
  <c r="B22" i="5" s="1"/>
  <c r="F4" i="4" s="1"/>
  <c r="N5" i="5"/>
  <c r="N7" i="5" s="1"/>
  <c r="F6" i="4" s="1"/>
  <c r="F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<sst xmlns="http://schemas.openxmlformats.org/spreadsheetml/2006/main" count="87" uniqueCount="75">
  <si>
    <t>DONNEES A COMPLETER</t>
  </si>
  <si>
    <t>LES DROITS CAF 2026</t>
  </si>
  <si>
    <t xml:space="preserve"> Activité</t>
  </si>
  <si>
    <t>Fourniture de couches et repas</t>
  </si>
  <si>
    <t>OUI</t>
  </si>
  <si>
    <t xml:space="preserve">PSU </t>
  </si>
  <si>
    <t>Nombre de place</t>
  </si>
  <si>
    <t>JOURNEES PEDAGOGIQUES</t>
  </si>
  <si>
    <t>Taux de ressortissants RG</t>
  </si>
  <si>
    <t>PREPARATION A L'ACCUEIL</t>
  </si>
  <si>
    <t>Nombre d'enfants inscrits</t>
  </si>
  <si>
    <t>BONUS "MIXITE SOCIALE"</t>
  </si>
  <si>
    <t>Nombre d'heures de présence</t>
  </si>
  <si>
    <t>BONUS "INCLUSION HANDICAP"</t>
  </si>
  <si>
    <t>Nombre d'heure facturées</t>
  </si>
  <si>
    <t>BONUS ATTRACTIVITE</t>
  </si>
  <si>
    <t>Nombre d'enfants "AEEH"</t>
  </si>
  <si>
    <t>Nombre de journée pédagogique</t>
  </si>
  <si>
    <t>Financières</t>
  </si>
  <si>
    <t>Participations des familles (70641)</t>
  </si>
  <si>
    <r>
      <t xml:space="preserve">Total des charges 
</t>
    </r>
    <r>
      <rPr>
        <b/>
        <i/>
        <sz val="11"/>
        <color theme="1"/>
        <rFont val="Calibri"/>
        <family val="2"/>
        <scheme val="minor"/>
      </rPr>
      <t>(participations volontaires comprises)</t>
    </r>
  </si>
  <si>
    <t>Type d'EAJE</t>
  </si>
  <si>
    <t>Privé</t>
  </si>
  <si>
    <t xml:space="preserve">Droit au bonus attractivité </t>
  </si>
  <si>
    <t>NON</t>
  </si>
  <si>
    <t xml:space="preserve">Public </t>
  </si>
  <si>
    <t xml:space="preserve">CALCUL DE LA PSU </t>
  </si>
  <si>
    <t>HEURES DE PREPARATION A L'ACCUEIL</t>
  </si>
  <si>
    <t>CF Instruction Réseau  - LR 2025-229  du 11/12/25</t>
  </si>
  <si>
    <t>La structure fournit-elle 
les couches et repas ?</t>
  </si>
  <si>
    <r>
      <t xml:space="preserve">Nombre de journée pédagogique 
</t>
    </r>
    <r>
      <rPr>
        <i/>
        <sz val="11"/>
        <color theme="1"/>
        <rFont val="Calibri"/>
        <family val="2"/>
        <scheme val="minor"/>
      </rPr>
      <t>Maximum 3 jours</t>
    </r>
  </si>
  <si>
    <t>Nombre d'heures</t>
  </si>
  <si>
    <t>Droit au bonus attractivité :</t>
  </si>
  <si>
    <t xml:space="preserve">Nombre de place agrées </t>
  </si>
  <si>
    <t xml:space="preserve">66% du prix de revient plafonné </t>
  </si>
  <si>
    <t>EAJE</t>
  </si>
  <si>
    <t>Nbr enfants inscrits sur l'année</t>
  </si>
  <si>
    <t xml:space="preserve">Montant du bonus par place </t>
  </si>
  <si>
    <t>Taux de facturation</t>
  </si>
  <si>
    <t>Prix plafond</t>
  </si>
  <si>
    <t>PS/Heure facturée
(66% du prix plafond)</t>
  </si>
  <si>
    <t>Prix plafond en fonction du taux de facturation</t>
  </si>
  <si>
    <t xml:space="preserve">Montant du financement accordé au titre des journées pédagogiques </t>
  </si>
  <si>
    <t xml:space="preserve">Montant du financement accordé pour les heures de préparation à l'accueil </t>
  </si>
  <si>
    <t>Montant du bonus attractivité</t>
  </si>
  <si>
    <t xml:space="preserve">&lt;= 107% </t>
  </si>
  <si>
    <t>entre 107 et 120%</t>
  </si>
  <si>
    <t>&gt;= 120%</t>
  </si>
  <si>
    <t xml:space="preserve">Heures facturées </t>
  </si>
  <si>
    <t xml:space="preserve">Total des charges </t>
  </si>
  <si>
    <t xml:space="preserve">Heures réelles </t>
  </si>
  <si>
    <r>
      <t xml:space="preserve">Participation des familles  
</t>
    </r>
    <r>
      <rPr>
        <b/>
        <i/>
        <sz val="9"/>
        <color theme="1"/>
        <rFont val="Calibri"/>
        <family val="2"/>
        <scheme val="minor"/>
      </rPr>
      <t>(Compte 70641)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</si>
  <si>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Taux de facturation % </t>
  </si>
  <si>
    <t xml:space="preserve">Calculé en fonction des participations familiales moyennes facturées par la structure </t>
  </si>
  <si>
    <t>Nombre d'enfant en situation de handicap inscrits dans la structure sur l'année</t>
  </si>
  <si>
    <t>Détermination du montant horaire moyen des participations familiales :</t>
  </si>
  <si>
    <t>Pourcentage d'enfant en situation de handicap</t>
  </si>
  <si>
    <t xml:space="preserve">Taux de régime général appliqué </t>
  </si>
  <si>
    <t>Taux de financement à retenir</t>
  </si>
  <si>
    <t xml:space="preserve">Montant par place </t>
  </si>
  <si>
    <t xml:space="preserve">Détermination du coût par place </t>
  </si>
  <si>
    <t>Prix de revient     
(Total des charges  / Heures réelles)</t>
  </si>
  <si>
    <t>Montant du bonus mixité sociale</t>
  </si>
  <si>
    <t>Prix de revient plafond par place</t>
  </si>
  <si>
    <t xml:space="preserve">Prix pris en compte  </t>
  </si>
  <si>
    <t>Cout par place à prendre en compte</t>
  </si>
  <si>
    <t xml:space="preserve">PS/Heure facturée  </t>
  </si>
  <si>
    <t>Montant du bonus par place calculé</t>
  </si>
  <si>
    <t>PSU  tout régime confondu</t>
  </si>
  <si>
    <t xml:space="preserve">Montant plafond de bonus par place </t>
  </si>
  <si>
    <t xml:space="preserve">PSU  payée par la CAF </t>
  </si>
  <si>
    <t xml:space="preserve">Droits 2026 (MàJ 12/2025) </t>
  </si>
  <si>
    <t>Montant du bonus par place retenu</t>
  </si>
  <si>
    <t>DP - 12-2025</t>
  </si>
  <si>
    <t>Montant du bonus inclusion handicap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</si>
</sst>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.00\ [$€-40C]_-;\-* #,##0.00\ [$€-40C]_-;_-* &quot;-&quot;??\ [$€-40C]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i/>
      <sz val="11"/>
      <color theme="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33CCCC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79">
    <xf numFmtId="0" fontId="0" fillId="0" borderId="0" xfId="0"/>
    <xf numFmtId="164" fontId="0" fillId="0" borderId="9" xfId="0" applyNumberFormat="1" applyBorder="1" applyProtection="1">
      <protection hidden="1"/>
    </xf>
    <xf numFmtId="164" fontId="0" fillId="0" borderId="11" xfId="0" applyNumberFormat="1" applyBorder="1" applyProtection="1">
      <protection hidden="1"/>
    </xf>
    <xf numFmtId="164" fontId="0" fillId="0" borderId="14" xfId="0" applyNumberFormat="1" applyBorder="1" applyProtection="1">
      <protection hidden="1"/>
    </xf>
    <xf numFmtId="43" fontId="0" fillId="0" borderId="8" xfId="1" applyFont="1" applyBorder="1" applyProtection="1">
      <protection hidden="1"/>
    </xf>
    <xf numFmtId="43" fontId="0" fillId="0" borderId="13" xfId="1" applyFont="1" applyBorder="1" applyProtection="1">
      <protection hidden="1"/>
    </xf>
    <xf numFmtId="2" fontId="7" fillId="0" borderId="29" xfId="1" applyNumberFormat="1" applyFont="1" applyBorder="1" applyProtection="1">
      <protection hidden="1"/>
    </xf>
    <xf numFmtId="2" fontId="7" fillId="0" borderId="21" xfId="3" applyNumberFormat="1" applyFont="1" applyFill="1" applyBorder="1" applyAlignment="1" applyProtection="1">
      <alignment vertical="center"/>
      <protection hidden="1"/>
    </xf>
    <xf numFmtId="43" fontId="0" fillId="0" borderId="10" xfId="1" applyFont="1" applyBorder="1" applyProtection="1">
      <protection hidden="1"/>
    </xf>
    <xf numFmtId="2" fontId="5" fillId="0" borderId="28" xfId="0" applyNumberFormat="1" applyFont="1" applyBorder="1" applyAlignment="1" applyProtection="1">
      <alignment vertical="center"/>
      <protection hidden="1"/>
    </xf>
    <xf numFmtId="43" fontId="5" fillId="0" borderId="23" xfId="1" applyFont="1" applyBorder="1" applyProtection="1">
      <protection hidden="1"/>
    </xf>
    <xf numFmtId="2" fontId="2" fillId="0" borderId="0" xfId="0" applyNumberFormat="1" applyFont="1" applyAlignment="1" applyProtection="1">
      <alignment horizontal="center" vertical="center"/>
      <protection hidden="1"/>
    </xf>
    <xf numFmtId="2" fontId="2" fillId="2" borderId="0" xfId="0" applyNumberFormat="1" applyFont="1" applyFill="1" applyAlignment="1" applyProtection="1">
      <alignment horizontal="center" vertic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44" fontId="2" fillId="0" borderId="0" xfId="2" applyFont="1" applyBorder="1" applyAlignment="1" applyProtection="1">
      <alignment vertical="center"/>
      <protection hidden="1"/>
    </xf>
    <xf numFmtId="2" fontId="0" fillId="2" borderId="0" xfId="0" applyNumberFormat="1" applyFill="1" applyAlignment="1" applyProtection="1">
      <alignment horizontal="center" vertical="center"/>
      <protection hidden="1"/>
    </xf>
    <xf numFmtId="44" fontId="2" fillId="2" borderId="0" xfId="2" applyFont="1" applyFill="1" applyBorder="1" applyAlignment="1" applyProtection="1">
      <alignment vertical="center"/>
      <protection hidden="1"/>
    </xf>
    <xf numFmtId="0" fontId="5" fillId="0" borderId="0" xfId="0" applyFont="1"/>
    <xf numFmtId="0" fontId="7" fillId="0" borderId="0" xfId="0" applyFont="1" applyAlignment="1">
      <alignment horizontal="center"/>
    </xf>
    <xf numFmtId="44" fontId="0" fillId="0" borderId="29" xfId="2" applyFont="1" applyBorder="1" applyAlignment="1" applyProtection="1">
      <alignment horizontal="right" vertical="center"/>
      <protection hidden="1"/>
    </xf>
    <xf numFmtId="166" fontId="0" fillId="0" borderId="29" xfId="0" applyNumberFormat="1" applyBorder="1" applyAlignment="1" applyProtection="1">
      <alignment horizontal="right"/>
      <protection hidden="1"/>
    </xf>
    <xf numFmtId="0" fontId="17" fillId="0" borderId="0" xfId="0" applyFont="1"/>
    <xf numFmtId="0" fontId="7" fillId="0" borderId="38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7" fillId="0" borderId="11" xfId="0" applyFont="1" applyBorder="1" applyAlignment="1" applyProtection="1">
      <alignment horizontal="center"/>
      <protection locked="0"/>
    </xf>
    <xf numFmtId="9" fontId="7" fillId="0" borderId="11" xfId="3" applyFont="1" applyBorder="1" applyAlignment="1" applyProtection="1">
      <alignment horizontal="center"/>
      <protection locked="0"/>
    </xf>
    <xf numFmtId="0" fontId="0" fillId="0" borderId="0" xfId="0" applyProtection="1"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15" fillId="0" borderId="0" xfId="4" applyFont="1" applyFill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44" fontId="11" fillId="0" borderId="0" xfId="2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3" fillId="2" borderId="0" xfId="0" applyFont="1" applyFill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wrapText="1"/>
      <protection hidden="1"/>
    </xf>
    <xf numFmtId="0" fontId="13" fillId="0" borderId="9" xfId="0" applyFont="1" applyBorder="1" applyAlignment="1" applyProtection="1">
      <alignment horizontal="right" vertical="center" wrapText="1"/>
      <protection hidden="1"/>
    </xf>
    <xf numFmtId="0" fontId="16" fillId="0" borderId="0" xfId="0" applyFont="1" applyProtection="1"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28" xfId="0" applyBorder="1" applyAlignment="1" applyProtection="1">
      <alignment horizontal="right" vertical="center"/>
      <protection hidden="1"/>
    </xf>
    <xf numFmtId="0" fontId="0" fillId="2" borderId="0" xfId="0" applyFill="1" applyProtection="1">
      <protection hidden="1"/>
    </xf>
    <xf numFmtId="0" fontId="0" fillId="0" borderId="8" xfId="0" applyBorder="1" applyAlignment="1" applyProtection="1">
      <alignment horizontal="left" vertical="center"/>
      <protection hidden="1"/>
    </xf>
    <xf numFmtId="0" fontId="0" fillId="0" borderId="9" xfId="0" applyBorder="1" applyAlignment="1" applyProtection="1">
      <alignment horizontal="right" vertical="center"/>
      <protection hidden="1"/>
    </xf>
    <xf numFmtId="0" fontId="0" fillId="0" borderId="30" xfId="0" applyBorder="1" applyProtection="1">
      <protection hidden="1"/>
    </xf>
    <xf numFmtId="0" fontId="13" fillId="0" borderId="11" xfId="0" applyFont="1" applyBorder="1" applyAlignment="1" applyProtection="1">
      <alignment horizontal="right" vertical="center" wrapText="1"/>
      <protection hidden="1"/>
    </xf>
    <xf numFmtId="0" fontId="0" fillId="0" borderId="30" xfId="0" applyBorder="1" applyAlignment="1" applyProtection="1">
      <alignment vertical="center"/>
      <protection hidden="1"/>
    </xf>
    <xf numFmtId="0" fontId="0" fillId="0" borderId="10" xfId="0" applyBorder="1" applyAlignment="1" applyProtection="1">
      <alignment vertical="center" wrapText="1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0" fontId="7" fillId="2" borderId="0" xfId="0" applyFont="1" applyFill="1" applyAlignment="1" applyProtection="1">
      <alignment horizontal="center" vertical="center" wrapText="1"/>
      <protection hidden="1"/>
    </xf>
    <xf numFmtId="0" fontId="0" fillId="0" borderId="30" xfId="0" applyBorder="1" applyAlignment="1" applyProtection="1">
      <alignment vertical="center" wrapText="1"/>
      <protection hidden="1"/>
    </xf>
    <xf numFmtId="0" fontId="0" fillId="0" borderId="13" xfId="0" applyBorder="1" applyAlignment="1" applyProtection="1">
      <alignment vertical="center" wrapText="1"/>
      <protection hidden="1"/>
    </xf>
    <xf numFmtId="44" fontId="1" fillId="0" borderId="14" xfId="2" applyFont="1" applyBorder="1" applyAlignment="1" applyProtection="1">
      <alignment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wrapText="1"/>
      <protection hidden="1"/>
    </xf>
    <xf numFmtId="0" fontId="2" fillId="2" borderId="0" xfId="0" applyFont="1" applyFill="1" applyAlignment="1" applyProtection="1">
      <alignment horizontal="center" wrapText="1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44" fontId="0" fillId="0" borderId="0" xfId="2" applyFont="1" applyBorder="1" applyProtection="1">
      <protection hidden="1"/>
    </xf>
    <xf numFmtId="0" fontId="0" fillId="0" borderId="20" xfId="0" applyBorder="1" applyAlignment="1" applyProtection="1">
      <alignment horizontal="center"/>
      <protection hidden="1"/>
    </xf>
    <xf numFmtId="0" fontId="2" fillId="0" borderId="0" xfId="0" applyFont="1" applyAlignment="1" applyProtection="1">
      <alignment wrapText="1"/>
      <protection hidden="1"/>
    </xf>
    <xf numFmtId="44" fontId="2" fillId="0" borderId="0" xfId="3" applyNumberFormat="1" applyFont="1" applyBorder="1" applyProtection="1">
      <protection hidden="1"/>
    </xf>
    <xf numFmtId="0" fontId="0" fillId="0" borderId="22" xfId="0" applyBorder="1" applyAlignment="1" applyProtection="1">
      <alignment horizontal="center"/>
      <protection hidden="1"/>
    </xf>
    <xf numFmtId="44" fontId="0" fillId="0" borderId="0" xfId="0" applyNumberFormat="1" applyProtection="1"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44" fontId="0" fillId="0" borderId="0" xfId="2" applyFont="1" applyFill="1" applyBorder="1" applyProtection="1">
      <protection hidden="1"/>
    </xf>
    <xf numFmtId="44" fontId="0" fillId="2" borderId="0" xfId="2" applyFont="1" applyFill="1" applyBorder="1" applyProtection="1">
      <protection hidden="1"/>
    </xf>
    <xf numFmtId="0" fontId="13" fillId="0" borderId="0" xfId="0" applyFont="1" applyProtection="1">
      <protection hidden="1"/>
    </xf>
    <xf numFmtId="44" fontId="13" fillId="0" borderId="0" xfId="0" applyNumberFormat="1" applyFont="1" applyProtection="1">
      <protection hidden="1"/>
    </xf>
    <xf numFmtId="0" fontId="2" fillId="0" borderId="16" xfId="0" applyFont="1" applyBorder="1" applyAlignment="1" applyProtection="1">
      <alignment horizontal="right"/>
      <protection hidden="1"/>
    </xf>
    <xf numFmtId="0" fontId="2" fillId="0" borderId="17" xfId="0" applyFont="1" applyBorder="1" applyProtection="1">
      <protection hidden="1"/>
    </xf>
    <xf numFmtId="0" fontId="2" fillId="0" borderId="8" xfId="0" applyFont="1" applyBorder="1" applyProtection="1">
      <protection hidden="1"/>
    </xf>
    <xf numFmtId="44" fontId="2" fillId="0" borderId="28" xfId="2" applyFont="1" applyFill="1" applyBorder="1" applyProtection="1">
      <protection hidden="1"/>
    </xf>
    <xf numFmtId="44" fontId="2" fillId="0" borderId="0" xfId="2" applyFont="1" applyFill="1" applyBorder="1" applyProtection="1">
      <protection hidden="1"/>
    </xf>
    <xf numFmtId="44" fontId="2" fillId="2" borderId="0" xfId="2" applyFont="1" applyFill="1" applyBorder="1" applyProtection="1"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2" fillId="0" borderId="18" xfId="0" applyFont="1" applyBorder="1" applyAlignment="1" applyProtection="1">
      <alignment horizontal="right"/>
      <protection hidden="1"/>
    </xf>
    <xf numFmtId="0" fontId="2" fillId="0" borderId="19" xfId="0" applyFont="1" applyBorder="1" applyProtection="1">
      <protection hidden="1"/>
    </xf>
    <xf numFmtId="44" fontId="2" fillId="0" borderId="0" xfId="2" applyFont="1" applyFill="1" applyBorder="1" applyAlignment="1" applyProtection="1">
      <alignment horizontal="center" vertical="center"/>
      <protection hidden="1"/>
    </xf>
    <xf numFmtId="44" fontId="2" fillId="2" borderId="0" xfId="2" applyFont="1" applyFill="1" applyBorder="1" applyAlignment="1" applyProtection="1">
      <alignment horizontal="center" vertical="center"/>
      <protection hidden="1"/>
    </xf>
    <xf numFmtId="0" fontId="7" fillId="0" borderId="21" xfId="0" applyFont="1" applyBorder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center" wrapText="1"/>
      <protection hidden="1"/>
    </xf>
    <xf numFmtId="0" fontId="13" fillId="2" borderId="0" xfId="0" applyFont="1" applyFill="1" applyAlignment="1" applyProtection="1">
      <alignment horizontal="center" wrapText="1"/>
      <protection hidden="1"/>
    </xf>
    <xf numFmtId="0" fontId="0" fillId="0" borderId="8" xfId="0" applyBorder="1" applyAlignment="1" applyProtection="1">
      <alignment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9" fontId="0" fillId="0" borderId="0" xfId="0" applyNumberFormat="1" applyProtection="1">
      <protection hidden="1"/>
    </xf>
    <xf numFmtId="9" fontId="0" fillId="2" borderId="0" xfId="0" applyNumberFormat="1" applyFill="1" applyProtection="1">
      <protection hidden="1"/>
    </xf>
    <xf numFmtId="0" fontId="2" fillId="0" borderId="32" xfId="0" applyFont="1" applyBorder="1" applyAlignment="1" applyProtection="1">
      <alignment wrapText="1"/>
      <protection hidden="1"/>
    </xf>
    <xf numFmtId="44" fontId="2" fillId="0" borderId="33" xfId="0" applyNumberFormat="1" applyFont="1" applyBorder="1" applyProtection="1">
      <protection hidden="1"/>
    </xf>
    <xf numFmtId="44" fontId="2" fillId="0" borderId="0" xfId="0" applyNumberFormat="1" applyFont="1" applyProtection="1">
      <protection hidden="1"/>
    </xf>
    <xf numFmtId="44" fontId="2" fillId="2" borderId="0" xfId="0" applyNumberFormat="1" applyFont="1" applyFill="1" applyProtection="1">
      <protection hidden="1"/>
    </xf>
    <xf numFmtId="0" fontId="2" fillId="0" borderId="10" xfId="0" applyFont="1" applyBorder="1" applyAlignment="1" applyProtection="1">
      <alignment wrapText="1"/>
      <protection hidden="1"/>
    </xf>
    <xf numFmtId="10" fontId="2" fillId="0" borderId="11" xfId="3" applyNumberFormat="1" applyFont="1" applyBorder="1" applyProtection="1">
      <protection hidden="1"/>
    </xf>
    <xf numFmtId="44" fontId="1" fillId="0" borderId="0" xfId="2" applyFont="1" applyFill="1" applyBorder="1" applyProtection="1">
      <protection hidden="1"/>
    </xf>
    <xf numFmtId="0" fontId="12" fillId="0" borderId="0" xfId="0" applyFont="1" applyAlignment="1" applyProtection="1">
      <alignment horizontal="right"/>
      <protection hidden="1"/>
    </xf>
    <xf numFmtId="9" fontId="12" fillId="0" borderId="0" xfId="0" applyNumberFormat="1" applyFont="1" applyProtection="1"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0" borderId="10" xfId="0" applyBorder="1" applyProtection="1">
      <protection hidden="1"/>
    </xf>
    <xf numFmtId="10" fontId="0" fillId="0" borderId="11" xfId="3" applyNumberFormat="1" applyFont="1" applyBorder="1" applyProtection="1">
      <protection hidden="1"/>
    </xf>
    <xf numFmtId="44" fontId="1" fillId="0" borderId="0" xfId="2" applyFont="1" applyFill="1" applyBorder="1" applyAlignment="1" applyProtection="1">
      <alignment vertical="center"/>
      <protection hidden="1"/>
    </xf>
    <xf numFmtId="44" fontId="0" fillId="0" borderId="11" xfId="2" applyFont="1" applyBorder="1" applyProtection="1">
      <protection hidden="1"/>
    </xf>
    <xf numFmtId="0" fontId="0" fillId="0" borderId="10" xfId="0" applyBorder="1" applyAlignment="1" applyProtection="1">
      <alignment wrapText="1"/>
      <protection hidden="1"/>
    </xf>
    <xf numFmtId="44" fontId="0" fillId="0" borderId="11" xfId="0" applyNumberFormat="1" applyBorder="1" applyProtection="1">
      <protection hidden="1"/>
    </xf>
    <xf numFmtId="0" fontId="2" fillId="0" borderId="16" xfId="0" applyFont="1" applyBorder="1" applyAlignment="1" applyProtection="1">
      <alignment horizontal="right" vertical="center" wrapText="1"/>
      <protection hidden="1"/>
    </xf>
    <xf numFmtId="0" fontId="0" fillId="0" borderId="3" xfId="0" applyBorder="1" applyProtection="1">
      <protection hidden="1"/>
    </xf>
    <xf numFmtId="0" fontId="5" fillId="0" borderId="30" xfId="0" applyFont="1" applyBorder="1" applyAlignment="1" applyProtection="1">
      <alignment horizontal="right"/>
      <protection hidden="1"/>
    </xf>
    <xf numFmtId="44" fontId="2" fillId="0" borderId="11" xfId="3" applyNumberFormat="1" applyFont="1" applyBorder="1" applyProtection="1">
      <protection hidden="1"/>
    </xf>
    <xf numFmtId="43" fontId="5" fillId="0" borderId="18" xfId="1" applyFont="1" applyBorder="1" applyAlignment="1" applyProtection="1">
      <alignment horizontal="right"/>
      <protection hidden="1"/>
    </xf>
    <xf numFmtId="0" fontId="13" fillId="0" borderId="10" xfId="0" applyFont="1" applyBorder="1" applyProtection="1">
      <protection hidden="1"/>
    </xf>
    <xf numFmtId="44" fontId="13" fillId="0" borderId="11" xfId="0" applyNumberFormat="1" applyFont="1" applyBorder="1" applyProtection="1">
      <protection hidden="1"/>
    </xf>
    <xf numFmtId="0" fontId="8" fillId="0" borderId="0" xfId="0" applyFont="1" applyAlignment="1" applyProtection="1">
      <alignment horizontal="left"/>
      <protection hidden="1"/>
    </xf>
    <xf numFmtId="0" fontId="8" fillId="2" borderId="0" xfId="0" applyFont="1" applyFill="1" applyAlignment="1" applyProtection="1">
      <alignment horizontal="left"/>
      <protection hidden="1"/>
    </xf>
    <xf numFmtId="0" fontId="2" fillId="0" borderId="10" xfId="0" applyFont="1" applyBorder="1" applyProtection="1">
      <protection hidden="1"/>
    </xf>
    <xf numFmtId="44" fontId="2" fillId="0" borderId="11" xfId="0" applyNumberFormat="1" applyFont="1" applyBorder="1" applyProtection="1">
      <protection hidden="1"/>
    </xf>
    <xf numFmtId="43" fontId="0" fillId="0" borderId="0" xfId="1" applyFont="1" applyProtection="1">
      <protection hidden="1"/>
    </xf>
    <xf numFmtId="43" fontId="0" fillId="0" borderId="0" xfId="1" applyFont="1" applyFill="1" applyProtection="1">
      <protection hidden="1"/>
    </xf>
    <xf numFmtId="164" fontId="0" fillId="0" borderId="0" xfId="0" applyNumberFormat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3" fillId="0" borderId="0" xfId="0" applyFont="1" applyProtection="1">
      <protection hidden="1"/>
    </xf>
    <xf numFmtId="0" fontId="18" fillId="0" borderId="0" xfId="0" applyFont="1" applyProtection="1">
      <protection hidden="1"/>
    </xf>
    <xf numFmtId="43" fontId="7" fillId="3" borderId="24" xfId="1" applyFont="1" applyFill="1" applyBorder="1" applyAlignment="1">
      <alignment horizontal="center" vertical="center"/>
    </xf>
    <xf numFmtId="44" fontId="7" fillId="3" borderId="4" xfId="2" applyFont="1" applyFill="1" applyBorder="1" applyAlignment="1" applyProtection="1">
      <alignment vertical="center"/>
      <protection hidden="1"/>
    </xf>
    <xf numFmtId="0" fontId="7" fillId="3" borderId="7" xfId="0" applyFont="1" applyFill="1" applyBorder="1" applyAlignment="1">
      <alignment horizontal="center" vertical="center"/>
    </xf>
    <xf numFmtId="44" fontId="7" fillId="3" borderId="7" xfId="0" applyNumberFormat="1" applyFont="1" applyFill="1" applyBorder="1" applyAlignment="1">
      <alignment vertical="center"/>
    </xf>
    <xf numFmtId="43" fontId="7" fillId="3" borderId="1" xfId="1" applyFont="1" applyFill="1" applyBorder="1" applyAlignment="1" applyProtection="1">
      <alignment horizontal="right"/>
      <protection hidden="1"/>
    </xf>
    <xf numFmtId="44" fontId="7" fillId="3" borderId="7" xfId="2" applyFont="1" applyFill="1" applyBorder="1" applyProtection="1">
      <protection hidden="1"/>
    </xf>
    <xf numFmtId="0" fontId="7" fillId="3" borderId="13" xfId="0" applyFont="1" applyFill="1" applyBorder="1" applyAlignment="1" applyProtection="1">
      <alignment horizontal="center" vertical="center" wrapText="1"/>
      <protection hidden="1"/>
    </xf>
    <xf numFmtId="44" fontId="7" fillId="3" borderId="14" xfId="2" applyFont="1" applyFill="1" applyBorder="1" applyAlignment="1" applyProtection="1">
      <alignment vertical="center"/>
      <protection hidden="1"/>
    </xf>
    <xf numFmtId="0" fontId="7" fillId="3" borderId="21" xfId="0" applyFont="1" applyFill="1" applyBorder="1" applyAlignment="1" applyProtection="1">
      <alignment horizontal="center" wrapText="1"/>
      <protection hidden="1"/>
    </xf>
    <xf numFmtId="44" fontId="7" fillId="3" borderId="27" xfId="0" applyNumberFormat="1" applyFont="1" applyFill="1" applyBorder="1" applyAlignment="1" applyProtection="1">
      <alignment vertical="center"/>
      <protection hidden="1"/>
    </xf>
    <xf numFmtId="0" fontId="7" fillId="3" borderId="18" xfId="0" applyFont="1" applyFill="1" applyBorder="1" applyAlignment="1" applyProtection="1">
      <alignment horizontal="center" vertical="center" wrapText="1"/>
      <protection hidden="1"/>
    </xf>
    <xf numFmtId="44" fontId="7" fillId="3" borderId="23" xfId="2" applyFont="1" applyFill="1" applyBorder="1" applyAlignment="1" applyProtection="1">
      <alignment vertical="center"/>
      <protection hidden="1"/>
    </xf>
    <xf numFmtId="44" fontId="7" fillId="3" borderId="23" xfId="2" applyFont="1" applyFill="1" applyBorder="1" applyAlignment="1" applyProtection="1">
      <alignment horizontal="center" vertical="center"/>
      <protection hidden="1"/>
    </xf>
    <xf numFmtId="0" fontId="7" fillId="3" borderId="39" xfId="0" applyFont="1" applyFill="1" applyBorder="1" applyAlignment="1" applyProtection="1">
      <alignment horizontal="center" vertical="center" wrapText="1"/>
      <protection hidden="1"/>
    </xf>
    <xf numFmtId="44" fontId="7" fillId="3" borderId="40" xfId="2" applyFont="1" applyFill="1" applyBorder="1" applyAlignment="1" applyProtection="1">
      <alignment vertical="center"/>
      <protection hidden="1"/>
    </xf>
    <xf numFmtId="0" fontId="6" fillId="3" borderId="1" xfId="0" applyFont="1" applyFill="1" applyBorder="1" applyAlignment="1" applyProtection="1">
      <alignment horizontal="center" vertical="center"/>
      <protection hidden="1"/>
    </xf>
    <xf numFmtId="0" fontId="7" fillId="3" borderId="1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3" borderId="25" xfId="0" applyFont="1" applyFill="1" applyBorder="1" applyAlignment="1">
      <alignment horizontal="center"/>
    </xf>
    <xf numFmtId="0" fontId="7" fillId="3" borderId="17" xfId="0" applyFont="1" applyFill="1" applyBorder="1" applyAlignment="1">
      <alignment horizontal="center"/>
    </xf>
    <xf numFmtId="0" fontId="7" fillId="3" borderId="28" xfId="0" applyFont="1" applyFill="1" applyBorder="1" applyAlignment="1">
      <alignment horizontal="center"/>
    </xf>
    <xf numFmtId="0" fontId="8" fillId="0" borderId="0" xfId="0" applyFont="1" applyAlignment="1" applyProtection="1">
      <alignment horizontal="left"/>
      <protection hidden="1"/>
    </xf>
    <xf numFmtId="0" fontId="7" fillId="3" borderId="24" xfId="0" applyFont="1" applyFill="1" applyBorder="1" applyAlignment="1" applyProtection="1">
      <alignment horizontal="center" vertical="center"/>
      <protection hidden="1"/>
    </xf>
    <xf numFmtId="0" fontId="7" fillId="3" borderId="6" xfId="0" applyFont="1" applyFill="1" applyBorder="1" applyAlignment="1" applyProtection="1">
      <alignment horizontal="center" vertical="center"/>
      <protection hidden="1"/>
    </xf>
    <xf numFmtId="0" fontId="7" fillId="3" borderId="36" xfId="0" applyFont="1" applyFill="1" applyBorder="1" applyAlignment="1" applyProtection="1">
      <alignment horizontal="center" vertical="center"/>
      <protection hidden="1"/>
    </xf>
    <xf numFmtId="0" fontId="7" fillId="3" borderId="37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2" fontId="2" fillId="0" borderId="4" xfId="0" applyNumberFormat="1" applyFont="1" applyBorder="1" applyAlignment="1" applyProtection="1">
      <alignment horizontal="center" vertical="center"/>
      <protection hidden="1"/>
    </xf>
    <xf numFmtId="2" fontId="2" fillId="0" borderId="12" xfId="0" applyNumberFormat="1" applyFont="1" applyBorder="1" applyAlignment="1" applyProtection="1">
      <alignment horizontal="center" vertical="center"/>
      <protection hidden="1"/>
    </xf>
    <xf numFmtId="2" fontId="2" fillId="0" borderId="15" xfId="0" applyNumberFormat="1" applyFont="1" applyBorder="1" applyAlignment="1" applyProtection="1">
      <alignment horizontal="center" vertical="center"/>
      <protection hidden="1"/>
    </xf>
    <xf numFmtId="0" fontId="7" fillId="3" borderId="21" xfId="0" applyFont="1" applyFill="1" applyBorder="1" applyAlignment="1" applyProtection="1">
      <alignment horizontal="center" vertical="center"/>
      <protection hidden="1"/>
    </xf>
    <xf numFmtId="0" fontId="7" fillId="3" borderId="27" xfId="0" applyFont="1" applyFill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44" fontId="2" fillId="0" borderId="26" xfId="2" applyFont="1" applyFill="1" applyBorder="1" applyAlignment="1" applyProtection="1">
      <alignment horizontal="center" vertical="center"/>
      <protection hidden="1"/>
    </xf>
    <xf numFmtId="44" fontId="2" fillId="0" borderId="27" xfId="2" applyFont="1" applyFill="1" applyBorder="1" applyAlignment="1" applyProtection="1">
      <alignment horizontal="center" vertical="center"/>
      <protection hidden="1"/>
    </xf>
    <xf numFmtId="0" fontId="13" fillId="0" borderId="34" xfId="0" applyFont="1" applyBorder="1" applyAlignment="1" applyProtection="1">
      <alignment horizontal="center" vertical="center" wrapText="1"/>
      <protection hidden="1"/>
    </xf>
    <xf numFmtId="0" fontId="13" fillId="0" borderId="35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3" borderId="24" xfId="0" applyFont="1" applyFill="1" applyBorder="1" applyAlignment="1" applyProtection="1">
      <alignment horizontal="center" vertical="center" wrapText="1"/>
      <protection hidden="1"/>
    </xf>
    <xf numFmtId="0" fontId="7" fillId="3" borderId="6" xfId="0" applyFont="1" applyFill="1" applyBorder="1" applyAlignment="1" applyProtection="1">
      <alignment horizontal="center" vertical="center" wrapText="1"/>
      <protection hidden="1"/>
    </xf>
    <xf numFmtId="0" fontId="7" fillId="3" borderId="21" xfId="0" applyFont="1" applyFill="1" applyBorder="1" applyAlignment="1" applyProtection="1">
      <alignment horizontal="center" vertical="center" wrapText="1"/>
      <protection hidden="1"/>
    </xf>
    <xf numFmtId="0" fontId="7" fillId="3" borderId="27" xfId="0" applyFont="1" applyFill="1" applyBorder="1" applyAlignment="1" applyProtection="1">
      <alignment horizontal="center" vertical="center" wrapText="1"/>
      <protection hidden="1"/>
    </xf>
    <xf numFmtId="0" fontId="15" fillId="0" borderId="0" xfId="4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</cellXfs>
  <cellStyles count="5">
    <cellStyle name="Lien hypertexte" xfId="4" builtinId="8"/>
    <cellStyle name="Milliers" xfId="1" builtinId="3"/>
    <cellStyle name="Monétaire" xfId="2" builtinId="4"/>
    <cellStyle name="Normal" xfId="0" builtinId="0"/>
    <cellStyle name="Pourcentage" xfId="3" builtinId="5"/>
  </cellStyles>
  <dxfs count="0"/>
  <tableStyles count="0" defaultTableStyle="TableStyleMedium2" defaultPivotStyle="PivotStyleLight16"/>
  <colors>
    <mruColors>
      <color rgb="FF33CCCC"/>
      <color rgb="FF009999"/>
      <color rgb="FFFF99CC"/>
      <color rgb="FFFF66CC"/>
      <color rgb="FFFF33CC"/>
      <color rgb="FFFF66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52917</xdr:colOff>
      <xdr:row>0</xdr:row>
      <xdr:rowOff>63500</xdr:rowOff>
    </xdr:from>
    <xdr:to>
      <xdr:col>6</xdr:col>
      <xdr:colOff>1279</xdr:colOff>
      <xdr:row>0</xdr:row>
      <xdr:rowOff>2899833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22B0AF7-E1F4-43FB-8234-64A9D40D8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52917" y="63500"/>
          <a:ext cx="7709595" cy="2836333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909308</xdr:colOff>
      <xdr:row>0</xdr:row>
      <xdr:rowOff>2351485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351C91B-25A2-461C-96F3-A26960F0D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0" y="0"/>
          <a:ext cx="6381421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6</xdr:col>
      <xdr:colOff>41672</xdr:colOff>
      <xdr:row>0</xdr:row>
      <xdr:rowOff>0</xdr:rowOff>
    </xdr:from>
    <xdr:to>
      <xdr:col>12</xdr:col>
      <xdr:colOff>1667681</xdr:colOff>
      <xdr:row>0</xdr:row>
      <xdr:rowOff>2351485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D66ED14-26AB-4E1A-A8C5-B8ED7806B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6709172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20</xdr:col>
      <xdr:colOff>483009</xdr:colOff>
      <xdr:row>0</xdr:row>
      <xdr:rowOff>2351485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AB9D6FA4-06E5-4F44-AFBC-8EC1459CE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13620750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6CC02-C194-4746-B46B-AD52C8992E4C}">
  <dimension ref="A1:F24"/>
  <sheetViews>
    <sheetView topLeftCell="A4" zoomScale="145" zoomScaleNormal="145" workbookViewId="0">
      <selection activeCell="E11" sqref="E11"/>
    </sheetView>
  </sheetViews>
  <sheetFormatPr baseColWidth="10" defaultColWidth="11.42578125" defaultRowHeight="18.75" x14ac:dyDescent="0.3"/>
  <cols>
    <col min="1" max="1" width="14.140625" style="17" bestFit="1" customWidth="1"/>
    <col min="2" max="2" width="28.7109375" style="23" customWidth="1"/>
    <col min="3" max="3" width="11.28515625" style="18" bestFit="1" customWidth="1"/>
    <col min="4" max="4" width="5.42578125" style="17" customWidth="1"/>
    <col min="5" max="5" width="39" style="24" customWidth="1"/>
    <col min="6" max="6" width="17.85546875" style="24" bestFit="1" customWidth="1"/>
    <col min="7" max="16384" width="11.42578125" style="17"/>
  </cols>
  <sheetData>
    <row r="1" spans="1:6" ht="228.75" customHeight="1" x14ac:dyDescent="0.3"/>
    <row r="2" spans="1:6" ht="19.5" thickBot="1" x14ac:dyDescent="0.35"/>
    <row r="3" spans="1:6" ht="19.5" thickBot="1" x14ac:dyDescent="0.35">
      <c r="A3" s="148" t="s">
        <v>0</v>
      </c>
      <c r="B3" s="149"/>
      <c r="C3" s="150"/>
      <c r="E3" s="143" t="s">
        <v>1</v>
      </c>
      <c r="F3" s="144"/>
    </row>
    <row r="4" spans="1:6" ht="38.25" thickBot="1" x14ac:dyDescent="0.35">
      <c r="A4" s="145" t="s">
        <v>2</v>
      </c>
      <c r="B4" s="22" t="s">
        <v>3</v>
      </c>
      <c r="C4" s="25" t="s">
        <v>4</v>
      </c>
      <c r="E4" s="127" t="s">
        <v>5</v>
      </c>
      <c r="F4" s="128">
        <f>'Simulateur calcul'!B22</f>
        <v>113291.15</v>
      </c>
    </row>
    <row r="5" spans="1:6" ht="16.5" customHeight="1" thickBot="1" x14ac:dyDescent="0.35">
      <c r="A5" s="145"/>
      <c r="B5" s="22" t="s">
        <v>6</v>
      </c>
      <c r="C5" s="25">
        <v>12</v>
      </c>
      <c r="E5" s="129" t="s">
        <v>7</v>
      </c>
      <c r="F5" s="130">
        <f>'Simulateur calcul'!I7</f>
        <v>1348.33104</v>
      </c>
    </row>
    <row r="6" spans="1:6" ht="38.25" thickBot="1" x14ac:dyDescent="0.35">
      <c r="A6" s="145"/>
      <c r="B6" s="22" t="s">
        <v>8</v>
      </c>
      <c r="C6" s="26">
        <v>0.97</v>
      </c>
      <c r="E6" s="129" t="s">
        <v>9</v>
      </c>
      <c r="F6" s="130">
        <f>'Simulateur calcul'!N7</f>
        <v>1123.6092000000001</v>
      </c>
    </row>
    <row r="7" spans="1:6" ht="38.25" thickBot="1" x14ac:dyDescent="0.35">
      <c r="A7" s="145"/>
      <c r="B7" s="22" t="s">
        <v>10</v>
      </c>
      <c r="C7" s="25">
        <v>25</v>
      </c>
      <c r="E7" s="129" t="s">
        <v>11</v>
      </c>
      <c r="F7" s="130">
        <f>'Simulateur calcul'!I18</f>
        <v>9600</v>
      </c>
    </row>
    <row r="8" spans="1:6" ht="38.25" thickBot="1" x14ac:dyDescent="0.35">
      <c r="A8" s="145"/>
      <c r="B8" s="22" t="s">
        <v>12</v>
      </c>
      <c r="C8" s="25">
        <v>24500</v>
      </c>
      <c r="E8" s="129" t="s">
        <v>13</v>
      </c>
      <c r="F8" s="130">
        <f>'Simulateur calcul'!N24</f>
        <v>1290.0000000000002</v>
      </c>
    </row>
    <row r="9" spans="1:6" ht="38.25" thickBot="1" x14ac:dyDescent="0.35">
      <c r="A9" s="145"/>
      <c r="B9" s="22" t="s">
        <v>14</v>
      </c>
      <c r="C9" s="25">
        <v>25000</v>
      </c>
      <c r="E9" s="129" t="s">
        <v>15</v>
      </c>
      <c r="F9" s="130">
        <f>'Simulateur calcul'!S7</f>
        <v>11640</v>
      </c>
    </row>
    <row r="10" spans="1:6" ht="37.5" x14ac:dyDescent="0.3">
      <c r="A10" s="145"/>
      <c r="B10" s="22" t="s">
        <v>16</v>
      </c>
      <c r="C10" s="25">
        <v>1</v>
      </c>
    </row>
    <row r="11" spans="1:6" ht="37.5" x14ac:dyDescent="0.3">
      <c r="A11" s="145"/>
      <c r="B11" s="22" t="s">
        <v>17</v>
      </c>
      <c r="C11" s="25">
        <v>2</v>
      </c>
    </row>
    <row r="12" spans="1:6" ht="37.5" x14ac:dyDescent="0.3">
      <c r="A12" s="145" t="s">
        <v>18</v>
      </c>
      <c r="B12" s="22" t="s">
        <v>19</v>
      </c>
      <c r="C12" s="25">
        <v>28000</v>
      </c>
    </row>
    <row r="13" spans="1:6" ht="49.5" x14ac:dyDescent="0.3">
      <c r="A13" s="145"/>
      <c r="B13" s="22" t="s">
        <v>20</v>
      </c>
      <c r="C13" s="25">
        <v>215000</v>
      </c>
    </row>
    <row r="14" spans="1:6" x14ac:dyDescent="0.3">
      <c r="A14" s="146" t="s">
        <v>21</v>
      </c>
      <c r="B14" s="147"/>
      <c r="C14" s="25" t="s">
        <v>22</v>
      </c>
    </row>
    <row r="15" spans="1:6" x14ac:dyDescent="0.3">
      <c r="A15" s="146" t="s">
        <v>23</v>
      </c>
      <c r="B15" s="147"/>
      <c r="C15" s="25" t="s">
        <v>4</v>
      </c>
    </row>
    <row r="17" spans="1:1" x14ac:dyDescent="0.3">
      <c r="A17" s="21" t="s">
        <v>4</v>
      </c>
    </row>
    <row r="18" spans="1:1" x14ac:dyDescent="0.3">
      <c r="A18" s="21" t="s">
        <v>24</v>
      </c>
    </row>
    <row r="19" spans="1:1" x14ac:dyDescent="0.3">
      <c r="A19" s="21"/>
    </row>
    <row r="20" spans="1:1" x14ac:dyDescent="0.3">
      <c r="A20" s="21"/>
    </row>
    <row r="21" spans="1:1" x14ac:dyDescent="0.3">
      <c r="A21" s="21"/>
    </row>
    <row r="22" spans="1:1" x14ac:dyDescent="0.3">
      <c r="A22" s="21"/>
    </row>
    <row r="23" spans="1:1" x14ac:dyDescent="0.3">
      <c r="A23" s="21" t="s">
        <v>22</v>
      </c>
    </row>
    <row r="24" spans="1:1" x14ac:dyDescent="0.3">
      <c r="A24" s="21" t="s">
        <v>25</v>
      </c>
    </row>
  </sheetData>
  <mergeCells count="6">
    <mergeCell ref="E3:F3"/>
    <mergeCell ref="A12:A13"/>
    <mergeCell ref="A4:A11"/>
    <mergeCell ref="A15:B15"/>
    <mergeCell ref="A14:B14"/>
    <mergeCell ref="A3:C3"/>
  </mergeCells>
  <dataValidations count="3">
    <dataValidation type="list" allowBlank="1" showInputMessage="1" showErrorMessage="1" sqref="C14" xr:uid="{401F1B09-346B-4E4D-8024-FF7E57010517}">
      <formula1>$A$23:$A$24</formula1>
    </dataValidation>
    <dataValidation type="whole" allowBlank="1" showInputMessage="1" showErrorMessage="1" sqref="C11" xr:uid="{8A6AB204-B207-4998-B0A8-39ADBC84AE8F}">
      <formula1>0</formula1>
      <formula2>3</formula2>
    </dataValidation>
    <dataValidation type="list" allowBlank="1" showInputMessage="1" showErrorMessage="1" sqref="C15" xr:uid="{AABFB5FA-D7DF-45B7-ACCB-2893A9F16E5D}">
      <formula1>$A$17:$A$18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C03472-A148-4623-AB8B-C47CC2460EC1}">
          <x14:formula1>
            <xm:f>'Simulateur calcul'!$A$25:$A$26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F1DEC-F34C-4966-8F8C-CAFB9C1350A7}">
  <sheetPr>
    <pageSetUpPr fitToPage="1"/>
  </sheetPr>
  <dimension ref="A1:S26"/>
  <sheetViews>
    <sheetView showGridLines="0" tabSelected="1" topLeftCell="F1" zoomScaleNormal="100" workbookViewId="0">
      <selection activeCell="Y14" sqref="Y14"/>
    </sheetView>
  </sheetViews>
  <sheetFormatPr baseColWidth="10" defaultColWidth="11.42578125" defaultRowHeight="15" x14ac:dyDescent="0.25"/>
  <cols>
    <col min="1" max="1" width="33.5703125" style="27" customWidth="1"/>
    <col min="2" max="2" width="32.42578125" style="27" bestFit="1" customWidth="1"/>
    <col min="3" max="3" width="16" style="27" customWidth="1"/>
    <col min="4" max="4" width="25.85546875" style="27" bestFit="1" customWidth="1"/>
    <col min="5" max="5" width="11.140625" style="27" customWidth="1"/>
    <col min="6" max="6" width="4.28515625" style="27" customWidth="1"/>
    <col min="7" max="7" width="6.85546875" style="27" customWidth="1"/>
    <col min="8" max="8" width="34.42578125" style="27" customWidth="1"/>
    <col min="9" max="9" width="15" style="27" bestFit="1" customWidth="1"/>
    <col min="10" max="11" width="5.5703125" style="27" customWidth="1"/>
    <col min="12" max="12" width="4.140625" style="27" customWidth="1"/>
    <col min="13" max="13" width="37" style="27" bestFit="1" customWidth="1"/>
    <col min="14" max="14" width="16" style="27" bestFit="1" customWidth="1"/>
    <col min="15" max="15" width="5" style="27" customWidth="1"/>
    <col min="16" max="16" width="3.28515625" style="27" customWidth="1"/>
    <col min="17" max="17" width="4.42578125" style="27" customWidth="1"/>
    <col min="18" max="18" width="31.85546875" style="27" customWidth="1"/>
    <col min="19" max="19" width="16.5703125" style="27" customWidth="1"/>
    <col min="20" max="16384" width="11.42578125" style="27"/>
  </cols>
  <sheetData>
    <row r="1" spans="1:19" ht="188.25" customHeight="1" thickBot="1" x14ac:dyDescent="0.3"/>
    <row r="2" spans="1:19" s="32" customFormat="1" ht="28.5" x14ac:dyDescent="0.45">
      <c r="A2" s="171" t="s">
        <v>26</v>
      </c>
      <c r="B2" s="171"/>
      <c r="C2" s="172">
        <v>2026</v>
      </c>
      <c r="D2" s="172"/>
      <c r="E2" s="28"/>
      <c r="F2" s="28"/>
      <c r="G2" s="29"/>
      <c r="H2" s="152" t="s">
        <v>7</v>
      </c>
      <c r="I2" s="153"/>
      <c r="J2" s="30"/>
      <c r="K2" s="30"/>
      <c r="L2" s="31"/>
      <c r="M2" s="173" t="s">
        <v>27</v>
      </c>
      <c r="N2" s="174"/>
      <c r="O2" s="31"/>
      <c r="P2" s="31"/>
      <c r="R2" s="152" t="s">
        <v>15</v>
      </c>
      <c r="S2" s="153"/>
    </row>
    <row r="3" spans="1:19" ht="19.5" thickBot="1" x14ac:dyDescent="0.3">
      <c r="A3" s="177" t="s">
        <v>28</v>
      </c>
      <c r="B3" s="177"/>
      <c r="C3" s="177"/>
      <c r="D3" s="177"/>
      <c r="E3" s="33"/>
      <c r="F3" s="33"/>
      <c r="H3" s="163"/>
      <c r="I3" s="164"/>
      <c r="J3" s="30"/>
      <c r="K3" s="30"/>
      <c r="M3" s="175"/>
      <c r="N3" s="176"/>
      <c r="R3" s="154"/>
      <c r="S3" s="155"/>
    </row>
    <row r="4" spans="1:19" ht="42" x14ac:dyDescent="0.3">
      <c r="A4" s="34" t="s">
        <v>29</v>
      </c>
      <c r="B4" s="35" t="str">
        <f>'Données à renseigner'!C4</f>
        <v>OUI</v>
      </c>
      <c r="C4" s="178"/>
      <c r="D4" s="178"/>
      <c r="E4" s="36"/>
      <c r="F4" s="37"/>
      <c r="H4" s="38" t="s">
        <v>30</v>
      </c>
      <c r="I4" s="39">
        <f>'Données à renseigner'!C11</f>
        <v>2</v>
      </c>
      <c r="J4" s="36"/>
      <c r="K4" s="37"/>
      <c r="L4" s="40"/>
      <c r="M4" s="41" t="s">
        <v>31</v>
      </c>
      <c r="N4" s="42">
        <v>8</v>
      </c>
      <c r="P4" s="43"/>
      <c r="R4" s="44" t="s">
        <v>32</v>
      </c>
      <c r="S4" s="45" t="str">
        <f>'Données à renseigner'!C15</f>
        <v>OUI</v>
      </c>
    </row>
    <row r="5" spans="1:19" ht="18" thickBot="1" x14ac:dyDescent="0.35">
      <c r="F5" s="43"/>
      <c r="H5" s="46" t="s">
        <v>33</v>
      </c>
      <c r="I5" s="47">
        <f>'Données à renseigner'!C5</f>
        <v>12</v>
      </c>
      <c r="J5" s="36"/>
      <c r="K5" s="37"/>
      <c r="L5" s="40"/>
      <c r="M5" s="48" t="s">
        <v>34</v>
      </c>
      <c r="N5" s="20">
        <f>B20</f>
        <v>5.7918000000000003</v>
      </c>
      <c r="P5" s="43"/>
      <c r="R5" s="49" t="s">
        <v>21</v>
      </c>
      <c r="S5" s="47" t="str">
        <f>'Données à renseigner'!C14</f>
        <v>Privé</v>
      </c>
    </row>
    <row r="6" spans="1:19" ht="33" thickBot="1" x14ac:dyDescent="0.35">
      <c r="A6" s="142" t="s">
        <v>35</v>
      </c>
      <c r="B6" s="157" t="str">
        <f>IF(B4="oui","Fournissant les couches et les repas","Ne fournissant pas les couches et les repas")</f>
        <v>Fournissant les couches et les repas</v>
      </c>
      <c r="C6" s="158"/>
      <c r="D6" s="159"/>
      <c r="E6" s="50"/>
      <c r="F6" s="51"/>
      <c r="H6" s="48" t="s">
        <v>34</v>
      </c>
      <c r="I6" s="19">
        <f>B20</f>
        <v>5.7918000000000003</v>
      </c>
      <c r="J6" s="13"/>
      <c r="K6" s="15"/>
      <c r="L6" s="40"/>
      <c r="M6" s="52" t="s">
        <v>36</v>
      </c>
      <c r="N6" s="47">
        <f>'Données à renseigner'!C7</f>
        <v>25</v>
      </c>
      <c r="P6" s="43"/>
      <c r="R6" s="53" t="s">
        <v>37</v>
      </c>
      <c r="S6" s="54">
        <f>IF('Données à renseigner'!C14="Public ",475,970)</f>
        <v>970</v>
      </c>
    </row>
    <row r="7" spans="1:19" ht="60.75" thickBot="1" x14ac:dyDescent="0.35">
      <c r="A7" s="55" t="s">
        <v>38</v>
      </c>
      <c r="B7" s="56" t="s">
        <v>39</v>
      </c>
      <c r="C7" s="57" t="s">
        <v>40</v>
      </c>
      <c r="D7" s="58" t="s">
        <v>41</v>
      </c>
      <c r="E7" s="59"/>
      <c r="F7" s="60"/>
      <c r="H7" s="137" t="s">
        <v>42</v>
      </c>
      <c r="I7" s="138">
        <f>(I4*10*I5*I6)*B16</f>
        <v>1348.33104</v>
      </c>
      <c r="J7" s="14"/>
      <c r="K7" s="16"/>
      <c r="L7" s="40"/>
      <c r="M7" s="137" t="s">
        <v>43</v>
      </c>
      <c r="N7" s="139">
        <f>(N4*N5*N6)*B16</f>
        <v>1123.6092000000001</v>
      </c>
      <c r="P7" s="43"/>
      <c r="R7" s="140" t="s">
        <v>44</v>
      </c>
      <c r="S7" s="141">
        <f>IF(S4="oui",S6*I5,0)</f>
        <v>11640</v>
      </c>
    </row>
    <row r="8" spans="1:19" x14ac:dyDescent="0.25">
      <c r="A8" s="61" t="s">
        <v>45</v>
      </c>
      <c r="B8" s="4">
        <f>ROUND(IF($B$4="oui",10.25,9.92),3)</f>
        <v>10.25</v>
      </c>
      <c r="C8" s="1">
        <f>ROUND(B8*66%,4)</f>
        <v>6.7649999999999997</v>
      </c>
      <c r="D8" s="160" cm="1">
        <f t="array" ref="D8">_xlfn.IFS(B14&lt;=107,B8,B14&lt;=120,B9,B14&gt;120,B10)</f>
        <v>10.25</v>
      </c>
      <c r="E8" s="11"/>
      <c r="F8" s="12"/>
      <c r="K8" s="43"/>
      <c r="P8" s="43"/>
      <c r="R8" s="62"/>
      <c r="S8" s="63"/>
    </row>
    <row r="9" spans="1:19" x14ac:dyDescent="0.25">
      <c r="A9" s="64" t="s">
        <v>46</v>
      </c>
      <c r="B9" s="8">
        <f>ROUND(IF($B$4="oui",23.812+(-12.674*B14%),23.482+(-12.674*B14%)),3)</f>
        <v>10.879</v>
      </c>
      <c r="C9" s="2">
        <f>ROUND(B9*66%,4)</f>
        <v>7.1801000000000004</v>
      </c>
      <c r="D9" s="161"/>
      <c r="E9" s="11"/>
      <c r="F9" s="12"/>
      <c r="K9" s="43"/>
      <c r="P9" s="43"/>
      <c r="R9" s="65"/>
      <c r="S9" s="66"/>
    </row>
    <row r="10" spans="1:19" ht="15.75" thickBot="1" x14ac:dyDescent="0.3">
      <c r="A10" s="67" t="s">
        <v>47</v>
      </c>
      <c r="B10" s="5">
        <f>ROUND(IF($B$4="oui",8.603,8.273),3)</f>
        <v>8.6029999999999998</v>
      </c>
      <c r="C10" s="3">
        <f>ROUND(B10*66%,4)</f>
        <v>5.6779999999999999</v>
      </c>
      <c r="D10" s="162"/>
      <c r="E10" s="11"/>
      <c r="F10" s="12"/>
      <c r="H10" s="43"/>
      <c r="I10" s="43"/>
      <c r="K10" s="43"/>
      <c r="M10" s="43"/>
      <c r="N10" s="43"/>
      <c r="P10" s="43"/>
      <c r="S10" s="68"/>
    </row>
    <row r="11" spans="1:19" ht="15.75" thickBot="1" x14ac:dyDescent="0.3">
      <c r="A11" s="69"/>
      <c r="B11" s="63"/>
      <c r="C11" s="70"/>
      <c r="D11" s="63"/>
      <c r="E11" s="71"/>
      <c r="F11" s="72"/>
      <c r="G11" s="70"/>
      <c r="K11" s="43"/>
      <c r="P11" s="43"/>
      <c r="R11" s="73"/>
      <c r="S11" s="74"/>
    </row>
    <row r="12" spans="1:19" ht="18.75" x14ac:dyDescent="0.25">
      <c r="A12" s="75" t="s">
        <v>48</v>
      </c>
      <c r="B12" s="76">
        <f>'Données à renseigner'!C9</f>
        <v>25000</v>
      </c>
      <c r="C12" s="77" t="s">
        <v>49</v>
      </c>
      <c r="D12" s="78">
        <f>'Données à renseigner'!C13</f>
        <v>215000</v>
      </c>
      <c r="E12" s="79"/>
      <c r="F12" s="80"/>
      <c r="H12" s="152" t="s">
        <v>11</v>
      </c>
      <c r="I12" s="153"/>
      <c r="J12" s="30"/>
      <c r="K12" s="81"/>
      <c r="M12" s="152" t="s">
        <v>13</v>
      </c>
      <c r="N12" s="153"/>
      <c r="P12" s="43"/>
      <c r="R12" s="156"/>
      <c r="S12" s="156"/>
    </row>
    <row r="13" spans="1:19" ht="19.5" thickBot="1" x14ac:dyDescent="0.3">
      <c r="A13" s="82" t="s">
        <v>50</v>
      </c>
      <c r="B13" s="83">
        <f>'Données à renseigner'!C8</f>
        <v>24500</v>
      </c>
      <c r="C13" s="165" t="s">
        <v>51</v>
      </c>
      <c r="D13" s="167">
        <f>'Données à renseigner'!C12</f>
        <v>28000</v>
      </c>
      <c r="E13" s="84"/>
      <c r="F13" s="85"/>
      <c r="H13" s="163"/>
      <c r="I13" s="164"/>
      <c r="J13" s="30"/>
      <c r="K13" s="81"/>
      <c r="M13" s="154"/>
      <c r="N13" s="155"/>
      <c r="P13" s="43"/>
      <c r="R13" s="156"/>
      <c r="S13" s="156"/>
    </row>
    <row r="14" spans="1:19" ht="45.75" thickBot="1" x14ac:dyDescent="0.3">
      <c r="A14" s="86" t="s">
        <v>52</v>
      </c>
      <c r="B14" s="7">
        <f>(B12/B13)*100</f>
        <v>102.04081632653062</v>
      </c>
      <c r="C14" s="166"/>
      <c r="D14" s="168"/>
      <c r="E14" s="84"/>
      <c r="F14" s="85"/>
      <c r="H14" s="169" t="s">
        <v>53</v>
      </c>
      <c r="I14" s="170"/>
      <c r="J14" s="87"/>
      <c r="K14" s="88"/>
      <c r="M14" s="89" t="s">
        <v>54</v>
      </c>
      <c r="N14" s="39">
        <f>'Données à renseigner'!C10</f>
        <v>1</v>
      </c>
      <c r="P14" s="43"/>
      <c r="R14" s="90"/>
      <c r="S14" s="36"/>
    </row>
    <row r="15" spans="1:19" ht="30" x14ac:dyDescent="0.25">
      <c r="A15" s="69"/>
      <c r="B15" s="91"/>
      <c r="C15" s="91"/>
      <c r="D15" s="91"/>
      <c r="E15" s="91"/>
      <c r="F15" s="92"/>
      <c r="H15" s="93" t="s">
        <v>55</v>
      </c>
      <c r="I15" s="94">
        <f>D13/B12</f>
        <v>1.1200000000000001</v>
      </c>
      <c r="J15" s="95"/>
      <c r="K15" s="96"/>
      <c r="M15" s="97" t="s">
        <v>56</v>
      </c>
      <c r="N15" s="98">
        <f>(N14/N6)</f>
        <v>0.04</v>
      </c>
      <c r="P15" s="43"/>
      <c r="R15" s="62"/>
      <c r="S15" s="99"/>
    </row>
    <row r="16" spans="1:19" x14ac:dyDescent="0.25">
      <c r="A16" s="100" t="s">
        <v>57</v>
      </c>
      <c r="B16" s="101">
        <f>'Données à renseigner'!C6</f>
        <v>0.97</v>
      </c>
      <c r="C16" s="91"/>
      <c r="D16" s="91"/>
      <c r="E16" s="91"/>
      <c r="F16" s="92"/>
      <c r="H16" s="46" t="s">
        <v>33</v>
      </c>
      <c r="I16" s="47">
        <f>'Données à renseigner'!C5</f>
        <v>12</v>
      </c>
      <c r="J16" s="69"/>
      <c r="K16" s="102"/>
      <c r="M16" s="103" t="s">
        <v>58</v>
      </c>
      <c r="N16" s="104" cm="1">
        <f t="array" ref="N16">_xlfn.IFS(N15&lt;5%,15%,N15&lt;7.5%,30%,N15&gt;=7.5%,45%)</f>
        <v>0.15</v>
      </c>
      <c r="P16" s="43"/>
      <c r="R16" s="62"/>
      <c r="S16" s="105"/>
    </row>
    <row r="17" spans="1:19" ht="15.75" thickBot="1" x14ac:dyDescent="0.3">
      <c r="F17" s="43"/>
      <c r="H17" s="103" t="s">
        <v>59</v>
      </c>
      <c r="I17" s="106" cm="1">
        <f t="array" ref="I17">_xlfn.IFS(I15&lt;=0.91,2100,I15&lt;=1.2,800,I15&lt;=1.52,300,I15&gt;1.52,0)</f>
        <v>800</v>
      </c>
      <c r="J17" s="63"/>
      <c r="K17" s="72"/>
      <c r="M17" s="107" t="s">
        <v>60</v>
      </c>
      <c r="N17" s="108">
        <f>D12/I5</f>
        <v>17916.666666666668</v>
      </c>
      <c r="P17" s="43"/>
      <c r="R17" s="62"/>
      <c r="S17" s="71"/>
    </row>
    <row r="18" spans="1:19" ht="38.25" thickBot="1" x14ac:dyDescent="0.3">
      <c r="A18" s="109" t="s">
        <v>61</v>
      </c>
      <c r="B18" s="9">
        <f>ROUND(D12/B13,4)</f>
        <v>8.7754999999999992</v>
      </c>
      <c r="F18" s="43"/>
      <c r="H18" s="133" t="s">
        <v>62</v>
      </c>
      <c r="I18" s="134">
        <f>I17*'Données à renseigner'!C5</f>
        <v>9600</v>
      </c>
      <c r="J18" s="14"/>
      <c r="K18" s="16"/>
      <c r="M18" s="107" t="s">
        <v>63</v>
      </c>
      <c r="N18" s="106" cm="1">
        <f t="array" ref="N18">_xlfn.IFS(N15&gt;=7.5%,22460,N15&gt;=5%,8984+(N15*179673),N15&lt;5%,17968)</f>
        <v>17968</v>
      </c>
      <c r="O18" s="110"/>
      <c r="P18" s="43"/>
      <c r="R18" s="62"/>
      <c r="S18" s="71"/>
    </row>
    <row r="19" spans="1:19" ht="18.75" x14ac:dyDescent="0.3">
      <c r="A19" s="111" t="s">
        <v>64</v>
      </c>
      <c r="B19" s="6">
        <f>MIN(D8,B18)</f>
        <v>8.7754999999999992</v>
      </c>
      <c r="F19" s="43"/>
      <c r="K19" s="43"/>
      <c r="M19" s="97" t="s">
        <v>65</v>
      </c>
      <c r="N19" s="112">
        <f>MIN(N18,N17)</f>
        <v>17916.666666666668</v>
      </c>
      <c r="P19" s="43"/>
      <c r="R19" s="62"/>
    </row>
    <row r="20" spans="1:19" ht="18.75" x14ac:dyDescent="0.3">
      <c r="A20" s="111" t="s">
        <v>66</v>
      </c>
      <c r="B20" s="6">
        <f>ROUND(B19*66%,4)</f>
        <v>5.7918000000000003</v>
      </c>
      <c r="C20" s="69"/>
      <c r="D20" s="69"/>
      <c r="E20" s="69"/>
      <c r="F20" s="102"/>
      <c r="K20" s="43"/>
      <c r="M20" s="103" t="s">
        <v>67</v>
      </c>
      <c r="N20" s="108">
        <f>((N14/N6)*N16*N19)</f>
        <v>107.50000000000001</v>
      </c>
      <c r="P20" s="43"/>
      <c r="R20" s="62"/>
    </row>
    <row r="21" spans="1:19" ht="19.5" thickBot="1" x14ac:dyDescent="0.35">
      <c r="A21" s="113" t="s">
        <v>68</v>
      </c>
      <c r="B21" s="10">
        <f>(B12*B20-D13)</f>
        <v>116795</v>
      </c>
      <c r="F21" s="43"/>
      <c r="K21" s="43"/>
      <c r="M21" s="114" t="s">
        <v>69</v>
      </c>
      <c r="N21" s="115">
        <v>1460</v>
      </c>
      <c r="P21" s="43"/>
      <c r="R21" s="62"/>
      <c r="S21" s="68"/>
    </row>
    <row r="22" spans="1:19" ht="19.5" thickBot="1" x14ac:dyDescent="0.35">
      <c r="A22" s="131" t="s">
        <v>70</v>
      </c>
      <c r="B22" s="132">
        <f>ROUND(B21*B16,3)</f>
        <v>113291.15</v>
      </c>
      <c r="C22" s="151" t="s">
        <v>71</v>
      </c>
      <c r="D22" s="151"/>
      <c r="E22" s="116"/>
      <c r="F22" s="117"/>
      <c r="K22" s="43"/>
      <c r="M22" s="118" t="s">
        <v>72</v>
      </c>
      <c r="N22" s="119">
        <f>MIN(N20,N21)</f>
        <v>107.50000000000001</v>
      </c>
      <c r="P22" s="43"/>
    </row>
    <row r="23" spans="1:19" ht="15.75" thickBot="1" x14ac:dyDescent="0.3">
      <c r="D23" s="120"/>
      <c r="E23" s="121"/>
      <c r="F23" s="121"/>
      <c r="G23" s="122"/>
      <c r="K23" s="43"/>
      <c r="M23" s="123"/>
      <c r="N23" s="124"/>
      <c r="P23" s="43"/>
    </row>
    <row r="24" spans="1:19" ht="38.25" thickBot="1" x14ac:dyDescent="0.35">
      <c r="A24" s="126" t="s">
        <v>73</v>
      </c>
      <c r="K24" s="43"/>
      <c r="M24" s="135" t="s">
        <v>74</v>
      </c>
      <c r="N24" s="136">
        <f>I5*N22</f>
        <v>1290.0000000000002</v>
      </c>
      <c r="P24" s="43"/>
    </row>
    <row r="25" spans="1:19" x14ac:dyDescent="0.25">
      <c r="A25" s="125" t="s">
        <v>4</v>
      </c>
      <c r="K25" s="43"/>
      <c r="P25" s="43"/>
    </row>
    <row r="26" spans="1:19" x14ac:dyDescent="0.25">
      <c r="A26" s="125" t="s">
        <v>24</v>
      </c>
    </row>
  </sheetData>
  <sheetProtection algorithmName="SHA-512" hashValue="LW9KRGZgAb8wZw6IHuQMWvLT9HpLDelTA1PiPJp5cM0CafBxp/I73TaIyrCok0IIlJgfBuIjH0U1X5oXhmcI2Q==" saltValue="2obYUTenc3qJvQvoyamj/A==" spinCount="100000" sheet="1" objects="1" scenarios="1"/>
  <mergeCells count="16">
    <mergeCell ref="C22:D22"/>
    <mergeCell ref="R2:S3"/>
    <mergeCell ref="R12:S13"/>
    <mergeCell ref="B6:D6"/>
    <mergeCell ref="D8:D10"/>
    <mergeCell ref="H12:I13"/>
    <mergeCell ref="M12:N13"/>
    <mergeCell ref="C13:C14"/>
    <mergeCell ref="D13:D14"/>
    <mergeCell ref="H14:I14"/>
    <mergeCell ref="A2:B2"/>
    <mergeCell ref="C2:D2"/>
    <mergeCell ref="H2:I3"/>
    <mergeCell ref="M2:N3"/>
    <mergeCell ref="A3:D3"/>
    <mergeCell ref="C4:D4"/>
  </mergeCells>
  <dataValidations count="1">
    <dataValidation type="whole" allowBlank="1" showInputMessage="1" showErrorMessage="1" sqref="I4:K4" xr:uid="{B24EF7CC-C2BE-40DB-82FD-43354CFD1C15}">
      <formula1>0</formula1>
      <formula2>3</formula2>
    </dataValidation>
  </dataValidations>
  <pageMargins left="0.70866141732283472" right="0.70866141732283472" top="0.74803149606299213" bottom="0.74803149606299213" header="0.31496062992125984" footer="0.31496062992125984"/>
  <pageSetup paperSize="9" scale="3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b38c606-d0e5-48b9-829a-951db94e5526">
      <Terms xmlns="http://schemas.microsoft.com/office/infopath/2007/PartnerControls"/>
    </lcf76f155ced4ddcb4097134ff3c332f>
    <commentaire xmlns="db38c606-d0e5-48b9-829a-951db94e552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20213178CB9948BE32B0ADD4E15A8A" ma:contentTypeVersion="12" ma:contentTypeDescription="Crée un document." ma:contentTypeScope="" ma:versionID="cb80976c3f9706a4835ea46208173621">
  <xsd:schema xmlns:xsd="http://www.w3.org/2001/XMLSchema" xmlns:xs="http://www.w3.org/2001/XMLSchema" xmlns:p="http://schemas.microsoft.com/office/2006/metadata/properties" xmlns:ns2="db38c606-d0e5-48b9-829a-951db94e5526" targetNamespace="http://schemas.microsoft.com/office/2006/metadata/properties" ma:root="true" ma:fieldsID="037abb5062dda054b5b878a6147ccf9f" ns2:_="">
    <xsd:import namespace="db38c606-d0e5-48b9-829a-951db94e55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  <xsd:element ref="ns2:commentair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38c606-d0e5-48b9-829a-951db94e55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Balises d’images" ma:readOnly="false" ma:fieldId="{5cf76f15-5ced-4ddc-b409-7134ff3c332f}" ma:taxonomyMulti="true" ma:sspId="6d3a89c3-dfa8-4892-b639-3079eaac7c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commentaire" ma:index="19" nillable="true" ma:displayName="commentaire" ma:description="dernière version du 07/08" ma:format="Dropdown" ma:internalName="commentair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DE35BB-A3BD-4B58-939D-9E7925FEA206}">
  <ds:schemaRefs>
    <ds:schemaRef ds:uri="http://purl.org/dc/dcmitype/"/>
    <ds:schemaRef ds:uri="http://schemas.microsoft.com/office/2006/documentManagement/types"/>
    <ds:schemaRef ds:uri="http://purl.org/dc/elements/1.1/"/>
    <ds:schemaRef ds:uri="db38c606-d0e5-48b9-829a-951db94e5526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C365BDC-9469-4B2B-916E-E9A3A9B695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38c606-d0e5-48b9-829a-951db94e55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197914-91B2-4534-9B2E-4E3DC91ACA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Données à renseigner</vt:lpstr>
      <vt:lpstr>Simulateur calcul</vt:lpstr>
    </vt:vector>
  </TitlesOfParts>
  <Manager/>
  <Company>CNAF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Delphine PONTY 301</dc:creator>
  <cp:keywords/>
  <dc:description/>
  <cp:lastModifiedBy>Claire POIRIER 511</cp:lastModifiedBy>
  <cp:revision/>
  <dcterms:created xsi:type="dcterms:W3CDTF">2024-10-10T07:54:54Z</dcterms:created>
  <dcterms:modified xsi:type="dcterms:W3CDTF">2025-12-19T11:37:36Z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0x010100A320213178CB9948BE32B0ADD4E15A8A</vt:lpwstr>
  </property>
  <property fmtid="{D5CDD505-2E9C-101B-9397-08002B2CF9AE}" pid="3" name="MediaServiceImageTags">
    <vt:lpwstr/>
  </property>
</Properties>
</file>