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pole-partenaires\AIDE AUX LOISIRS\AIDE AUX LOISIRS\2026\Cadrage 2026\"/>
    </mc:Choice>
  </mc:AlternateContent>
  <xr:revisionPtr revIDLastSave="0" documentId="13_ncr:1_{B246871B-BC59-46BB-92AC-B5CEBC908C2A}" xr6:coauthVersionLast="47" xr6:coauthVersionMax="47" xr10:uidLastSave="{00000000-0000-0000-0000-000000000000}"/>
  <bookViews>
    <workbookView xWindow="26370" yWindow="1170" windowWidth="18900" windowHeight="10965" activeTab="2" xr2:uid="{19E46DF5-AF78-4E80-A282-5D7F3A41DB9D}"/>
  </bookViews>
  <sheets>
    <sheet name="Notice" sheetId="10" r:id="rId1"/>
    <sheet name="Outils de simulation" sheetId="4" r:id="rId2"/>
    <sheet name="Grille tarifaire par TE" sheetId="9" r:id="rId3"/>
    <sheet name="Grille tarifaire par TRANCHE QF"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7" l="1"/>
  <c r="K16" i="7"/>
  <c r="L16" i="7"/>
  <c r="M16" i="7"/>
  <c r="G16" i="7"/>
  <c r="H16" i="7"/>
  <c r="I16" i="7"/>
  <c r="F16" i="7"/>
  <c r="F26" i="7"/>
  <c r="F29" i="4" l="1"/>
  <c r="E29" i="4"/>
  <c r="D29" i="4"/>
  <c r="C29" i="4"/>
  <c r="F24" i="4"/>
  <c r="E24" i="4"/>
  <c r="D24" i="4"/>
  <c r="C24" i="4"/>
  <c r="K47" i="7"/>
  <c r="L47" i="7"/>
  <c r="M47" i="7"/>
  <c r="J47" i="7"/>
  <c r="G47" i="7"/>
  <c r="H47" i="7"/>
  <c r="I47" i="7"/>
  <c r="F47" i="7"/>
  <c r="K37" i="7"/>
  <c r="L37" i="7"/>
  <c r="M37" i="7"/>
  <c r="J37" i="7"/>
  <c r="G37" i="7"/>
  <c r="H37" i="7"/>
  <c r="I37" i="7"/>
  <c r="F37" i="7"/>
  <c r="K26" i="7"/>
  <c r="L26" i="7"/>
  <c r="M26" i="7"/>
  <c r="J26" i="7"/>
  <c r="G26" i="7"/>
  <c r="H26" i="7"/>
  <c r="I26" i="7"/>
  <c r="F11" i="9" l="1"/>
  <c r="D44" i="7"/>
  <c r="D47" i="7" s="1"/>
  <c r="E44" i="7"/>
  <c r="E47" i="7" s="1"/>
  <c r="B44" i="7"/>
  <c r="B47" i="7" s="1"/>
  <c r="C44" i="7"/>
  <c r="C47" i="7" s="1"/>
  <c r="E11" i="9"/>
  <c r="C34" i="7"/>
  <c r="C37" i="7" s="1"/>
  <c r="B34" i="7"/>
  <c r="B37" i="7" s="1"/>
  <c r="E34" i="7"/>
  <c r="E37" i="7" s="1"/>
  <c r="D34" i="7"/>
  <c r="D37" i="7" s="1"/>
  <c r="E23" i="7"/>
  <c r="E26" i="7" s="1"/>
  <c r="D11" i="9"/>
  <c r="C23" i="7"/>
  <c r="C26" i="7" s="1"/>
  <c r="D23" i="7"/>
  <c r="D26" i="7" s="1"/>
  <c r="B23" i="7"/>
  <c r="B26" i="7" s="1"/>
  <c r="C11" i="9"/>
  <c r="C13" i="7"/>
  <c r="C16" i="7" s="1"/>
  <c r="E13" i="7"/>
  <c r="E16" i="7" s="1"/>
  <c r="D13" i="7"/>
  <c r="D16" i="7" s="1"/>
  <c r="B13" i="7"/>
  <c r="B16" i="7" s="1"/>
  <c r="F13" i="4"/>
  <c r="F18" i="9" s="1"/>
  <c r="F19" i="9" s="1"/>
  <c r="F22" i="9" s="1"/>
  <c r="E13" i="4"/>
  <c r="E27" i="9" s="1"/>
  <c r="E28" i="9" s="1"/>
  <c r="E31" i="9" s="1"/>
  <c r="D13" i="4"/>
  <c r="C13" i="4"/>
  <c r="D18" i="9" l="1"/>
  <c r="D19" i="9" s="1"/>
  <c r="D22" i="9" s="1"/>
  <c r="D27" i="9"/>
  <c r="D28" i="9" s="1"/>
  <c r="D31" i="9" s="1"/>
  <c r="E18" i="9"/>
  <c r="E19" i="9" s="1"/>
  <c r="E22" i="9" s="1"/>
  <c r="E8" i="9"/>
  <c r="F27" i="9"/>
  <c r="F28" i="9" s="1"/>
  <c r="F31" i="9" s="1"/>
  <c r="F8" i="9"/>
  <c r="D8" i="9"/>
  <c r="F9" i="9" l="1"/>
  <c r="F14" i="9" s="1"/>
  <c r="D9" i="9"/>
  <c r="D14" i="9" s="1"/>
  <c r="E9" i="9"/>
  <c r="E14" i="9" s="1"/>
  <c r="C18" i="9"/>
  <c r="C27" i="9"/>
  <c r="C28" i="9" s="1"/>
  <c r="C31" i="9" s="1"/>
  <c r="C8" i="9"/>
  <c r="C9" i="9" s="1"/>
  <c r="C14" i="9" s="1"/>
  <c r="C19" i="9" l="1"/>
  <c r="C22" i="9" s="1"/>
</calcChain>
</file>

<file path=xl/sharedStrings.xml><?xml version="1.0" encoding="utf-8"?>
<sst xmlns="http://schemas.openxmlformats.org/spreadsheetml/2006/main" count="193" uniqueCount="85">
  <si>
    <t>Type d’accueil</t>
  </si>
  <si>
    <t>Taux d’effort maximum</t>
  </si>
  <si>
    <t>Journée avec repas</t>
  </si>
  <si>
    <t>Demi-journée avec repas</t>
  </si>
  <si>
    <t>Journée sans repas</t>
  </si>
  <si>
    <t>Demi-journée sans repas</t>
  </si>
  <si>
    <t>TARIFICATION 850&lt;QF&gt;2000</t>
  </si>
  <si>
    <t>Majoration enfants extérieurs  850&lt;QF&gt;2000</t>
  </si>
  <si>
    <t>NE SAISIR QUE LES CASES EN BLEUES</t>
  </si>
  <si>
    <t>QF &lt; 850</t>
  </si>
  <si>
    <t>Etape 1 : Déterminer le taux d'effort en fonction de votre TARIF BRUT :</t>
  </si>
  <si>
    <t>Taux d'effort</t>
  </si>
  <si>
    <t xml:space="preserve">QF inférieur à </t>
  </si>
  <si>
    <r>
      <t xml:space="preserve">Journée avec repas
</t>
    </r>
    <r>
      <rPr>
        <b/>
        <sz val="9.5"/>
        <color theme="1"/>
        <rFont val="Calibri"/>
        <family val="2"/>
      </rPr>
      <t>(dans la limite de 14€ BRUT)</t>
    </r>
  </si>
  <si>
    <r>
      <t xml:space="preserve">Journée sans repas 
</t>
    </r>
    <r>
      <rPr>
        <b/>
        <sz val="9.5"/>
        <color theme="1"/>
        <rFont val="Calibri"/>
        <family val="2"/>
      </rPr>
      <t>(dans la limite de 10€ BRUT)</t>
    </r>
  </si>
  <si>
    <r>
      <t xml:space="preserve">1/2 journée avec repas
</t>
    </r>
    <r>
      <rPr>
        <b/>
        <sz val="9.5"/>
        <color theme="1"/>
        <rFont val="Calibri"/>
        <family val="2"/>
      </rPr>
      <t>(dans la limite de 11€ BRUT)</t>
    </r>
  </si>
  <si>
    <r>
      <t xml:space="preserve">1/2 journée sans repas 
</t>
    </r>
    <r>
      <rPr>
        <b/>
        <sz val="9.5"/>
        <color theme="1"/>
        <rFont val="Calibri"/>
        <family val="2"/>
      </rPr>
      <t>(dans la limite de 7€ BRUT)</t>
    </r>
  </si>
  <si>
    <t>Tarif BRUT</t>
  </si>
  <si>
    <t>850&lt;QF&gt; 2000</t>
  </si>
  <si>
    <t>QF</t>
  </si>
  <si>
    <t>1/2 journée avec repas</t>
  </si>
  <si>
    <t>Prix indicatif du repas</t>
  </si>
  <si>
    <t>Aide aux loisirs</t>
  </si>
  <si>
    <t>Aide collectivité</t>
  </si>
  <si>
    <t>1/2 journée sans repas</t>
  </si>
  <si>
    <t>Tranches</t>
  </si>
  <si>
    <t>QF inférieur à</t>
  </si>
  <si>
    <t>Notice:</t>
  </si>
  <si>
    <t>L'outil permet de faire jusqu'à 12 tranches. Vous pouvez masquer les colonnes inutiles si vous proposez moins de tranches.</t>
  </si>
  <si>
    <t xml:space="preserve">Cette aide doit être obligatoirement visible dans la grille tarifaire aux familles et dans la facturation aux familles. </t>
  </si>
  <si>
    <t xml:space="preserve">Grille tarifaire par taux d'effort: </t>
  </si>
  <si>
    <t xml:space="preserve">Grille tarifaire par tranche de QF: </t>
  </si>
  <si>
    <t xml:space="preserve">Journée avec repas
</t>
  </si>
  <si>
    <t xml:space="preserve">Journée sans repas 
</t>
  </si>
  <si>
    <t xml:space="preserve">1/2 journée avec repas
</t>
  </si>
  <si>
    <t xml:space="preserve">1/2 journée sans repas 
</t>
  </si>
  <si>
    <t>Nombre d'heures pour le type d'accueil</t>
  </si>
  <si>
    <r>
      <t>Tous les calculs sont automatisés, UNIQUEMENT les cases</t>
    </r>
    <r>
      <rPr>
        <b/>
        <sz val="12"/>
        <color rgb="FF00B0F0"/>
        <rFont val="Aptos Narrow"/>
        <family val="2"/>
        <scheme val="minor"/>
      </rPr>
      <t xml:space="preserve"> en bleues</t>
    </r>
    <r>
      <rPr>
        <sz val="11"/>
        <color theme="1"/>
        <rFont val="Aptos Narrow"/>
        <family val="2"/>
        <scheme val="minor"/>
      </rPr>
      <t xml:space="preserve"> </t>
    </r>
    <r>
      <rPr>
        <b/>
        <sz val="11"/>
        <color theme="1"/>
        <rFont val="Aptos Narrow"/>
        <family val="2"/>
        <scheme val="minor"/>
      </rPr>
      <t>sont à saisir</t>
    </r>
    <r>
      <rPr>
        <sz val="11"/>
        <color theme="1"/>
        <rFont val="Aptos Narrow"/>
        <family val="2"/>
        <scheme val="minor"/>
      </rPr>
      <t>.</t>
    </r>
  </si>
  <si>
    <t>2/ Attention, il doit apparaitre impérativement un reste à charge pour les familles (afin debénéficier de la PSO ALSH), Vous devez définir un plancher de facturation &gt; 0€ pour les plusbas QF.</t>
  </si>
  <si>
    <t>au sein de votre structure (QF moyen…)</t>
  </si>
  <si>
    <t xml:space="preserve">4/ A chaque changement de tarification aux familles, il conviendra de nous transmettre les nouvelles grilles pour validation : transmission par mail à votre CCD de territoire et en copie </t>
  </si>
  <si>
    <t>à partenaires-as@caf07.caf.fr.</t>
  </si>
  <si>
    <r>
      <t xml:space="preserve">Pour rappel, le </t>
    </r>
    <r>
      <rPr>
        <b/>
        <sz val="11"/>
        <color theme="1"/>
        <rFont val="Aptos Narrow"/>
        <family val="2"/>
        <scheme val="minor"/>
      </rPr>
      <t>circuit de validation des tarifications</t>
    </r>
    <r>
      <rPr>
        <sz val="11"/>
        <color theme="1"/>
        <rFont val="Aptos Narrow"/>
        <family val="2"/>
        <scheme val="minor"/>
      </rPr>
      <t xml:space="preserve">: </t>
    </r>
  </si>
  <si>
    <t>Tarif BRUT retenu</t>
  </si>
  <si>
    <t>rappel tarif BRUT maximum</t>
  </si>
  <si>
    <t>Tarif NET retenu</t>
  </si>
  <si>
    <t>Tarif BRUT Maximum du cadrage aide aux loisirs CAF07</t>
  </si>
  <si>
    <t>Se reporter à l'onglet "Grille tarifaire par TE"</t>
  </si>
  <si>
    <t>Se reporter à l'onglet "Grille tarifaire par TRANCHE QF"</t>
  </si>
  <si>
    <t>Saisie OBLIGATOIRE dans la limite des plafonds fixés par la Caf (ci-dessous)</t>
  </si>
  <si>
    <t>Cet outil d'aide à l'élaboration des grilles tarifaires a été conçu pour correspondre au cadrage de la Caf 07 "aide aux loisirs" applicable en janvier 2026.</t>
  </si>
  <si>
    <r>
      <t>L'</t>
    </r>
    <r>
      <rPr>
        <b/>
        <sz val="11"/>
        <color theme="1"/>
        <rFont val="Aptos Narrow"/>
        <family val="2"/>
        <scheme val="minor"/>
      </rPr>
      <t xml:space="preserve">outil de simulation en feuille 2, </t>
    </r>
    <r>
      <rPr>
        <sz val="11"/>
        <color theme="1"/>
        <rFont val="Aptos Narrow"/>
        <family val="2"/>
        <scheme val="minor"/>
      </rPr>
      <t>est basé sur le principe d'un calcul du taux d'effort, en fonction de votre tarif BRUT pour l'accueil de loisirs.</t>
    </r>
  </si>
  <si>
    <t>Tarif BRUT maximum du cadrage aide aux loisirs CAF07</t>
  </si>
  <si>
    <t>Tarif NET plancher</t>
  </si>
  <si>
    <t>QF &gt; 2000</t>
  </si>
  <si>
    <t>Tarif NET calculé</t>
  </si>
  <si>
    <t>Choix 1 : Possibilité de tarification par taux d'effort : Saisir le QF de la famille pour le calcul de votre tarif brut</t>
  </si>
  <si>
    <t>Choix 2 : Possibilité de tarification par tranche de QF</t>
  </si>
  <si>
    <t>Appliquer le taux d’effort initialement choisi pour les QF inf ou égal à 850
dans la limite du tarif brut maximum</t>
  </si>
  <si>
    <t>Déplafonnement des tarifs pour les QF &gt; 2000</t>
  </si>
  <si>
    <t>Majoration enfants extérieurs  QF &gt; 2000</t>
  </si>
  <si>
    <t>Tarif BRUT maximum</t>
  </si>
  <si>
    <t>850 &lt;QF&gt; 2000</t>
  </si>
  <si>
    <t>Type d'accueil</t>
  </si>
  <si>
    <t>Montant de l'aide aux loisirs</t>
  </si>
  <si>
    <t>TARIFICATION  QF &lt; 850</t>
  </si>
  <si>
    <t>Majoration enfants extérieurs QF &lt; 850</t>
  </si>
  <si>
    <t>Taux d’effort</t>
  </si>
  <si>
    <t>Etape 2: Déterminer le montant de votre AIDE AUX LOISIRS forfaitaires à faire apparaitre sur la grille tarifaire :</t>
  </si>
  <si>
    <t xml:space="preserve">Il comporte 2 étapes : </t>
  </si>
  <si>
    <t>Etape 2  : "Déterminez le montant de votre AIDE AUX LOISIRS"</t>
  </si>
  <si>
    <t>Etape 1: "Déterminez le taux d'effort en fonction de votre tarif BRUT" pour les QF&lt; 850</t>
  </si>
  <si>
    <t>Se reporter à l'onglet "Grille tarifaire par TE" en feuille 3.</t>
  </si>
  <si>
    <t>Se reporter à l'onglet "Grille tarifaire par TRANCHE QF" en feuille 4.</t>
  </si>
  <si>
    <t>Tarif NET Plancher</t>
  </si>
  <si>
    <r>
      <t xml:space="preserve">Vous avez la possibilité de déterminer un tarif NET </t>
    </r>
    <r>
      <rPr>
        <b/>
        <sz val="11"/>
        <color theme="1"/>
        <rFont val="Aptos Narrow"/>
        <family val="2"/>
        <scheme val="minor"/>
      </rPr>
      <t xml:space="preserve">plancher </t>
    </r>
    <r>
      <rPr>
        <sz val="11"/>
        <color theme="1"/>
        <rFont val="Aptos Narrow"/>
        <family val="2"/>
        <scheme val="minor"/>
      </rPr>
      <t>pour les plus bas QF dans les 2 types de grilles.</t>
    </r>
  </si>
  <si>
    <t>Pour information, ces dispositions s’appliquent à l’ensemble des gestionnaires de centres de loisirs, qu’ils soient associatifs, de collectivités ou mobilisés dans le cadre de DSP ou de marchés.</t>
  </si>
  <si>
    <t>Il faut déterminer ce tarif BRUT pour les accueils : en journée avec repas, journée sans repas, demi-journée avec repas et demi-journée sans repas.</t>
  </si>
  <si>
    <t>Les principaux éléments financiers de ce cadrage sont rappelés pour les QF&gt; 850</t>
  </si>
  <si>
    <t>Les principaux éléments financiers de ce cadrage sont rappelés pour les QF&gt;2000</t>
  </si>
  <si>
    <t>Les principaux éléments financiers de ce cadrage sont rappelés pour les 850&lt;QF&gt; 2000</t>
  </si>
  <si>
    <r>
      <t>Pour remplir les grilles tarifaires,</t>
    </r>
    <r>
      <rPr>
        <b/>
        <sz val="11"/>
        <color theme="1"/>
        <rFont val="Aptos Narrow"/>
        <family val="2"/>
        <scheme val="minor"/>
      </rPr>
      <t xml:space="preserve"> concernant l"aide collectivité", ne saisir que les aides individuelles/ aux familles </t>
    </r>
    <r>
      <rPr>
        <sz val="11"/>
        <color theme="1"/>
        <rFont val="Aptos Narrow"/>
        <family val="2"/>
        <scheme val="minor"/>
      </rPr>
      <t>(hors aides au fonctionnement de la structure)</t>
    </r>
  </si>
  <si>
    <t xml:space="preserve">1/ Avec l’appui du (des) chargé(s) de coopération de votre territoire, faites un état des lieux des tarifs pratiqués par les ALSH de votre territoire, ainsi que le profil des familles accueillies </t>
  </si>
  <si>
    <t>3/ Proposez votre nouvelle grille tarifaire à votre chargé de conseil et développement (CCD) de territoire avant la délibération de la collectivité compétente ou du CA.</t>
  </si>
  <si>
    <t xml:space="preserve">Cet outil n'est pas obligatoire. Il permet une meilleure lisibilité des grilles tarifaires entre les différentes structures et facilite le traitement par la Caf.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</si>
</sst>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000"/>
    <numFmt numFmtId="165" formatCode="0.0000"/>
    <numFmt numFmtId="166" formatCode="#,##0.00\ &quot;€&quot;"/>
  </numFmts>
  <fonts count="16" x14ac:knownFonts="1">
    <font>
      <sz val="11"/>
      <color theme="1"/>
      <name val="Aptos Narrow"/>
      <family val="2"/>
      <scheme val="minor"/>
    </font>
    <font>
      <b/>
      <sz val="11"/>
      <color theme="1"/>
      <name val="Aptos Narrow"/>
      <family val="2"/>
      <scheme val="minor"/>
    </font>
    <font>
      <sz val="10"/>
      <color rgb="FF000000"/>
      <name val="Calibri"/>
      <family val="2"/>
    </font>
    <font>
      <sz val="8"/>
      <name val="Aptos Narrow"/>
      <family val="2"/>
      <scheme val="minor"/>
    </font>
    <font>
      <sz val="9.5"/>
      <color theme="1"/>
      <name val="Calibri"/>
      <family val="2"/>
    </font>
    <font>
      <b/>
      <sz val="9.5"/>
      <color theme="1"/>
      <name val="Calibri"/>
      <family val="2"/>
    </font>
    <font>
      <b/>
      <sz val="11"/>
      <color theme="9"/>
      <name val="Aptos Narrow"/>
      <family val="2"/>
      <scheme val="minor"/>
    </font>
    <font>
      <b/>
      <sz val="11"/>
      <color theme="7"/>
      <name val="Aptos Narrow"/>
      <family val="2"/>
      <scheme val="minor"/>
    </font>
    <font>
      <b/>
      <sz val="11"/>
      <color theme="1"/>
      <name val="Calibri"/>
      <family val="2"/>
    </font>
    <font>
      <b/>
      <sz val="11"/>
      <color theme="5"/>
      <name val="Aptos Narrow"/>
      <family val="2"/>
      <scheme val="minor"/>
    </font>
    <font>
      <sz val="11"/>
      <color theme="5"/>
      <name val="Aptos Narrow"/>
      <family val="2"/>
      <scheme val="minor"/>
    </font>
    <font>
      <sz val="11"/>
      <color theme="1"/>
      <name val="Aptos Narrow"/>
      <family val="2"/>
      <scheme val="minor"/>
    </font>
    <font>
      <b/>
      <sz val="12"/>
      <color rgb="FF00B0F0"/>
      <name val="Aptos Narrow"/>
      <family val="2"/>
      <scheme val="minor"/>
    </font>
    <font>
      <b/>
      <sz val="18"/>
      <color theme="1"/>
      <name val="Aptos Narrow"/>
      <family val="2"/>
      <scheme val="minor"/>
    </font>
    <font>
      <b/>
      <sz val="11"/>
      <name val="Aptos Narrow"/>
      <family val="2"/>
      <scheme val="minor"/>
    </font>
    <font>
      <b/>
      <sz val="10"/>
      <color rgb="FF000000"/>
      <name val="Calibri"/>
      <family val="2"/>
    </font>
  </fonts>
  <fills count="11">
    <fill>
      <patternFill patternType="none"/>
    </fill>
    <fill>
      <patternFill patternType="gray125"/>
    </fill>
    <fill>
      <patternFill patternType="solid">
        <fgColor theme="7" tint="0.79998168889431442"/>
        <bgColor indexed="64"/>
      </patternFill>
    </fill>
    <fill>
      <patternFill patternType="solid">
        <fgColor rgb="FFFFFFFF"/>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s>
  <borders count="9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FFCC00"/>
      </left>
      <right style="medium">
        <color rgb="FFFFCC00"/>
      </right>
      <top style="medium">
        <color rgb="FFFFCC00"/>
      </top>
      <bottom style="medium">
        <color rgb="FFFFCC00"/>
      </bottom>
      <diagonal/>
    </border>
    <border>
      <left style="medium">
        <color rgb="FFFFCC00"/>
      </left>
      <right style="medium">
        <color rgb="FFFFCC00"/>
      </right>
      <top/>
      <bottom style="medium">
        <color rgb="FFFFCC00"/>
      </bottom>
      <diagonal/>
    </border>
    <border>
      <left/>
      <right/>
      <top style="medium">
        <color rgb="FFFFCC00"/>
      </top>
      <bottom style="medium">
        <color rgb="FFFFCC00"/>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style="medium">
        <color rgb="FFFFCC00"/>
      </left>
      <right/>
      <top/>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right/>
      <top style="medium">
        <color theme="5"/>
      </top>
      <bottom/>
      <diagonal/>
    </border>
    <border>
      <left/>
      <right style="medium">
        <color theme="5"/>
      </right>
      <top style="medium">
        <color theme="5"/>
      </top>
      <bottom/>
      <diagonal/>
    </border>
    <border>
      <left/>
      <right style="medium">
        <color theme="5"/>
      </right>
      <top/>
      <bottom/>
      <diagonal/>
    </border>
    <border>
      <left/>
      <right/>
      <top/>
      <bottom style="medium">
        <color theme="5"/>
      </bottom>
      <diagonal/>
    </border>
    <border>
      <left/>
      <right style="medium">
        <color theme="5"/>
      </right>
      <top/>
      <bottom style="medium">
        <color theme="5"/>
      </bottom>
      <diagonal/>
    </border>
    <border>
      <left style="medium">
        <color rgb="FFFFC000"/>
      </left>
      <right style="medium">
        <color rgb="FFFFC000"/>
      </right>
      <top style="medium">
        <color rgb="FFFFCC00"/>
      </top>
      <bottom style="medium">
        <color rgb="FFFFCC00"/>
      </bottom>
      <diagonal/>
    </border>
    <border>
      <left style="medium">
        <color rgb="FFFFC000"/>
      </left>
      <right style="medium">
        <color rgb="FFFFC000"/>
      </right>
      <top/>
      <bottom/>
      <diagonal/>
    </border>
    <border>
      <left style="medium">
        <color rgb="FFFFC000"/>
      </left>
      <right style="medium">
        <color rgb="FFFFC000"/>
      </right>
      <top/>
      <bottom style="medium">
        <color rgb="FFFFC000"/>
      </bottom>
      <diagonal/>
    </border>
    <border>
      <left/>
      <right style="medium">
        <color rgb="FFFFC000"/>
      </right>
      <top style="medium">
        <color rgb="FFFFC000"/>
      </top>
      <bottom style="medium">
        <color rgb="FFFFCC00"/>
      </bottom>
      <diagonal/>
    </border>
    <border>
      <left style="medium">
        <color theme="7"/>
      </left>
      <right/>
      <top/>
      <bottom/>
      <diagonal/>
    </border>
    <border>
      <left/>
      <right/>
      <top/>
      <bottom style="thin">
        <color theme="0"/>
      </bottom>
      <diagonal/>
    </border>
    <border>
      <left style="thin">
        <color theme="5"/>
      </left>
      <right style="thin">
        <color theme="5"/>
      </right>
      <top style="thin">
        <color theme="5"/>
      </top>
      <bottom style="thin">
        <color theme="5"/>
      </bottom>
      <diagonal/>
    </border>
    <border>
      <left style="medium">
        <color theme="5"/>
      </left>
      <right/>
      <top style="medium">
        <color theme="5"/>
      </top>
      <bottom/>
      <diagonal/>
    </border>
    <border>
      <left style="medium">
        <color theme="5"/>
      </left>
      <right style="thin">
        <color theme="5"/>
      </right>
      <top style="medium">
        <color theme="5"/>
      </top>
      <bottom style="thin">
        <color theme="5"/>
      </bottom>
      <diagonal/>
    </border>
    <border>
      <left style="thin">
        <color theme="5"/>
      </left>
      <right style="thin">
        <color theme="5"/>
      </right>
      <top style="medium">
        <color theme="5"/>
      </top>
      <bottom style="thin">
        <color theme="5"/>
      </bottom>
      <diagonal/>
    </border>
    <border>
      <left style="thin">
        <color theme="5"/>
      </left>
      <right style="medium">
        <color theme="5"/>
      </right>
      <top style="medium">
        <color theme="5"/>
      </top>
      <bottom style="thin">
        <color theme="5"/>
      </bottom>
      <diagonal/>
    </border>
    <border>
      <left style="medium">
        <color theme="5"/>
      </left>
      <right style="thin">
        <color theme="5"/>
      </right>
      <top style="thin">
        <color theme="5"/>
      </top>
      <bottom style="thin">
        <color theme="5"/>
      </bottom>
      <diagonal/>
    </border>
    <border>
      <left style="thin">
        <color theme="5"/>
      </left>
      <right style="medium">
        <color theme="5"/>
      </right>
      <top style="thin">
        <color theme="5"/>
      </top>
      <bottom style="thin">
        <color theme="5"/>
      </bottom>
      <diagonal/>
    </border>
    <border>
      <left style="medium">
        <color theme="5"/>
      </left>
      <right style="thin">
        <color theme="5"/>
      </right>
      <top style="thin">
        <color theme="5"/>
      </top>
      <bottom style="medium">
        <color theme="5"/>
      </bottom>
      <diagonal/>
    </border>
    <border>
      <left style="thin">
        <color theme="5"/>
      </left>
      <right style="thin">
        <color theme="5"/>
      </right>
      <top style="thin">
        <color theme="5"/>
      </top>
      <bottom style="medium">
        <color theme="5"/>
      </bottom>
      <diagonal/>
    </border>
    <border>
      <left style="thin">
        <color theme="5"/>
      </left>
      <right style="medium">
        <color theme="5"/>
      </right>
      <top style="thin">
        <color theme="5"/>
      </top>
      <bottom style="medium">
        <color theme="5"/>
      </bottom>
      <diagonal/>
    </border>
    <border>
      <left style="thin">
        <color theme="7"/>
      </left>
      <right style="thin">
        <color theme="7"/>
      </right>
      <top style="thin">
        <color theme="7"/>
      </top>
      <bottom style="thin">
        <color theme="7"/>
      </bottom>
      <diagonal/>
    </border>
    <border>
      <left style="medium">
        <color theme="7"/>
      </left>
      <right style="thin">
        <color theme="7"/>
      </right>
      <top style="medium">
        <color theme="7"/>
      </top>
      <bottom style="thin">
        <color theme="7"/>
      </bottom>
      <diagonal/>
    </border>
    <border>
      <left style="thin">
        <color theme="7"/>
      </left>
      <right style="thin">
        <color theme="7"/>
      </right>
      <top style="medium">
        <color theme="7"/>
      </top>
      <bottom style="thin">
        <color theme="7"/>
      </bottom>
      <diagonal/>
    </border>
    <border>
      <left style="thin">
        <color theme="7"/>
      </left>
      <right style="medium">
        <color theme="7"/>
      </right>
      <top style="medium">
        <color theme="7"/>
      </top>
      <bottom style="thin">
        <color theme="7"/>
      </bottom>
      <diagonal/>
    </border>
    <border>
      <left style="medium">
        <color theme="7"/>
      </left>
      <right style="thin">
        <color theme="7"/>
      </right>
      <top style="thin">
        <color theme="7"/>
      </top>
      <bottom style="thin">
        <color theme="7"/>
      </bottom>
      <diagonal/>
    </border>
    <border>
      <left style="thin">
        <color theme="7"/>
      </left>
      <right style="medium">
        <color theme="7"/>
      </right>
      <top style="thin">
        <color theme="7"/>
      </top>
      <bottom style="thin">
        <color theme="7"/>
      </bottom>
      <diagonal/>
    </border>
    <border>
      <left style="thin">
        <color theme="9"/>
      </left>
      <right style="thin">
        <color theme="9"/>
      </right>
      <top style="thin">
        <color theme="9"/>
      </top>
      <bottom style="thin">
        <color theme="9"/>
      </bottom>
      <diagonal/>
    </border>
    <border>
      <left style="medium">
        <color theme="9"/>
      </left>
      <right style="thin">
        <color theme="9"/>
      </right>
      <top style="medium">
        <color theme="9"/>
      </top>
      <bottom style="thin">
        <color theme="9"/>
      </bottom>
      <diagonal/>
    </border>
    <border>
      <left style="thin">
        <color theme="9"/>
      </left>
      <right style="thin">
        <color theme="9"/>
      </right>
      <top style="medium">
        <color theme="9"/>
      </top>
      <bottom style="thin">
        <color theme="9"/>
      </bottom>
      <diagonal/>
    </border>
    <border>
      <left style="thin">
        <color theme="9"/>
      </left>
      <right style="medium">
        <color theme="9"/>
      </right>
      <top style="medium">
        <color theme="9"/>
      </top>
      <bottom style="thin">
        <color theme="9"/>
      </bottom>
      <diagonal/>
    </border>
    <border>
      <left style="medium">
        <color theme="9"/>
      </left>
      <right style="thin">
        <color theme="9"/>
      </right>
      <top style="thin">
        <color theme="9"/>
      </top>
      <bottom style="thin">
        <color theme="9"/>
      </bottom>
      <diagonal/>
    </border>
    <border>
      <left style="thin">
        <color theme="9"/>
      </left>
      <right style="medium">
        <color theme="9"/>
      </right>
      <top style="thin">
        <color theme="9"/>
      </top>
      <bottom style="thin">
        <color theme="9"/>
      </bottom>
      <diagonal/>
    </border>
    <border>
      <left style="medium">
        <color rgb="FFFFC000"/>
      </left>
      <right/>
      <top style="medium">
        <color rgb="FFFFC000"/>
      </top>
      <bottom/>
      <diagonal/>
    </border>
    <border>
      <left/>
      <right/>
      <top style="medium">
        <color rgb="FFFFC000"/>
      </top>
      <bottom/>
      <diagonal/>
    </border>
    <border>
      <left style="medium">
        <color rgb="FFFFCC00"/>
      </left>
      <right style="medium">
        <color rgb="FFFFCC00"/>
      </right>
      <top style="medium">
        <color rgb="FFFFCC00"/>
      </top>
      <bottom/>
      <diagonal/>
    </border>
    <border>
      <left style="medium">
        <color rgb="FFFFC000"/>
      </left>
      <right style="medium">
        <color rgb="FFFFC000"/>
      </right>
      <top style="medium">
        <color rgb="FFFFC000"/>
      </top>
      <bottom style="medium">
        <color rgb="FFFFC000"/>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rgb="FFFFC000"/>
      </left>
      <right/>
      <top style="medium">
        <color rgb="FFFFC000"/>
      </top>
      <bottom style="medium">
        <color rgb="FFFFCC00"/>
      </bottom>
      <diagonal/>
    </border>
    <border>
      <left/>
      <right/>
      <top style="medium">
        <color rgb="FFFFC000"/>
      </top>
      <bottom style="medium">
        <color rgb="FFFFCC00"/>
      </bottom>
      <diagonal/>
    </border>
    <border>
      <left/>
      <right/>
      <top style="medium">
        <color rgb="FFFFCC00"/>
      </top>
      <bottom/>
      <diagonal/>
    </border>
    <border>
      <left style="medium">
        <color rgb="FFFFC000"/>
      </left>
      <right style="medium">
        <color rgb="FFFFC000"/>
      </right>
      <top style="medium">
        <color rgb="FFFFC000"/>
      </top>
      <bottom/>
      <diagonal/>
    </border>
    <border>
      <left style="medium">
        <color theme="5"/>
      </left>
      <right style="thin">
        <color theme="0"/>
      </right>
      <top/>
      <bottom/>
      <diagonal/>
    </border>
    <border>
      <left style="medium">
        <color theme="5"/>
      </left>
      <right/>
      <top/>
      <bottom/>
      <diagonal/>
    </border>
    <border>
      <left style="thin">
        <color theme="0"/>
      </left>
      <right/>
      <top/>
      <bottom style="medium">
        <color rgb="FFFFC000"/>
      </bottom>
      <diagonal/>
    </border>
    <border>
      <left style="medium">
        <color theme="5"/>
      </left>
      <right style="medium">
        <color rgb="FFFFCC00"/>
      </right>
      <top style="medium">
        <color rgb="FFFFCC00"/>
      </top>
      <bottom style="medium">
        <color rgb="FFFFCC00"/>
      </bottom>
      <diagonal/>
    </border>
    <border>
      <left style="medium">
        <color theme="5"/>
      </left>
      <right/>
      <top style="medium">
        <color theme="5"/>
      </top>
      <bottom style="medium">
        <color theme="5"/>
      </bottom>
      <diagonal/>
    </border>
    <border>
      <left/>
      <right style="medium">
        <color theme="5"/>
      </right>
      <top style="medium">
        <color theme="5"/>
      </top>
      <bottom style="medium">
        <color theme="5"/>
      </bottom>
      <diagonal/>
    </border>
    <border>
      <left style="medium">
        <color rgb="FFFFC000"/>
      </left>
      <right style="medium">
        <color rgb="FFFFC000"/>
      </right>
      <top style="medium">
        <color rgb="FFFFCC00"/>
      </top>
      <bottom/>
      <diagonal/>
    </border>
    <border>
      <left style="medium">
        <color theme="9"/>
      </left>
      <right/>
      <top style="medium">
        <color indexed="64"/>
      </top>
      <bottom/>
      <diagonal/>
    </border>
    <border>
      <left/>
      <right/>
      <top style="medium">
        <color indexed="64"/>
      </top>
      <bottom/>
      <diagonal/>
    </border>
    <border>
      <left/>
      <right style="medium">
        <color theme="9"/>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theme="9"/>
      </left>
      <right style="thin">
        <color theme="9"/>
      </right>
      <top style="thin">
        <color theme="9"/>
      </top>
      <bottom style="medium">
        <color indexed="64"/>
      </bottom>
      <diagonal/>
    </border>
    <border>
      <left style="thin">
        <color theme="9"/>
      </left>
      <right style="thin">
        <color theme="9"/>
      </right>
      <top style="thin">
        <color theme="9"/>
      </top>
      <bottom style="medium">
        <color indexed="64"/>
      </bottom>
      <diagonal/>
    </border>
    <border>
      <left style="thin">
        <color theme="9"/>
      </left>
      <right style="medium">
        <color theme="9"/>
      </right>
      <top style="thin">
        <color theme="9"/>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theme="9"/>
      </right>
      <top style="medium">
        <color theme="9"/>
      </top>
      <bottom style="thin">
        <color theme="9"/>
      </bottom>
      <diagonal/>
    </border>
    <border>
      <left/>
      <right style="thin">
        <color theme="9"/>
      </right>
      <top style="thin">
        <color theme="9"/>
      </top>
      <bottom style="thin">
        <color theme="9"/>
      </bottom>
      <diagonal/>
    </border>
    <border>
      <left/>
      <right style="thin">
        <color theme="9"/>
      </right>
      <top style="thin">
        <color theme="9"/>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theme="7"/>
      </right>
      <top style="medium">
        <color theme="7"/>
      </top>
      <bottom style="thin">
        <color theme="7"/>
      </bottom>
      <diagonal/>
    </border>
    <border>
      <left/>
      <right style="thin">
        <color theme="7"/>
      </right>
      <top style="thin">
        <color theme="7"/>
      </top>
      <bottom style="thin">
        <color theme="7"/>
      </bottom>
      <diagonal/>
    </border>
    <border>
      <left/>
      <right style="medium">
        <color theme="7"/>
      </right>
      <top style="medium">
        <color indexed="64"/>
      </top>
      <bottom/>
      <diagonal/>
    </border>
    <border>
      <left style="medium">
        <color theme="7"/>
      </left>
      <right/>
      <top style="medium">
        <color indexed="64"/>
      </top>
      <bottom/>
      <diagonal/>
    </border>
    <border>
      <left/>
      <right style="thin">
        <color theme="7"/>
      </right>
      <top style="thin">
        <color theme="7"/>
      </top>
      <bottom style="medium">
        <color indexed="64"/>
      </bottom>
      <diagonal/>
    </border>
    <border>
      <left style="thin">
        <color theme="7"/>
      </left>
      <right style="thin">
        <color theme="7"/>
      </right>
      <top style="thin">
        <color theme="7"/>
      </top>
      <bottom style="medium">
        <color indexed="64"/>
      </bottom>
      <diagonal/>
    </border>
    <border>
      <left style="thin">
        <color theme="7"/>
      </left>
      <right style="medium">
        <color theme="7"/>
      </right>
      <top style="thin">
        <color theme="7"/>
      </top>
      <bottom style="medium">
        <color indexed="64"/>
      </bottom>
      <diagonal/>
    </border>
    <border>
      <left style="medium">
        <color theme="7"/>
      </left>
      <right style="thin">
        <color theme="7"/>
      </right>
      <top style="thin">
        <color theme="7"/>
      </top>
      <bottom style="medium">
        <color indexed="64"/>
      </bottom>
      <diagonal/>
    </border>
  </borders>
  <cellStyleXfs count="2">
    <xf numFmtId="0" fontId="0" fillId="0" borderId="0"/>
    <xf numFmtId="9" fontId="11" fillId="0" borderId="0" applyFont="0" applyFill="0" applyBorder="0" applyAlignment="0" applyProtection="0"/>
  </cellStyleXfs>
  <cellXfs count="201">
    <xf numFmtId="0" fontId="0" fillId="0" borderId="0" xfId="0"/>
    <xf numFmtId="0" fontId="0" fillId="0" borderId="0" xfId="0" applyBorder="1"/>
    <xf numFmtId="0" fontId="0" fillId="5" borderId="0" xfId="0" applyFill="1"/>
    <xf numFmtId="0" fontId="0" fillId="0" borderId="24" xfId="0" applyBorder="1"/>
    <xf numFmtId="6" fontId="2" fillId="0" borderId="25" xfId="0" applyNumberFormat="1" applyFont="1" applyBorder="1" applyAlignment="1">
      <alignment vertical="center" wrapText="1"/>
    </xf>
    <xf numFmtId="6" fontId="2" fillId="3" borderId="25" xfId="0" applyNumberFormat="1" applyFont="1" applyFill="1" applyBorder="1" applyAlignment="1">
      <alignment vertical="center" wrapText="1"/>
    </xf>
    <xf numFmtId="0" fontId="2" fillId="3" borderId="31" xfId="0" applyFont="1" applyFill="1" applyBorder="1" applyAlignment="1">
      <alignment horizontal="right" vertical="center"/>
    </xf>
    <xf numFmtId="6" fontId="2" fillId="3" borderId="33" xfId="0" applyNumberFormat="1" applyFont="1" applyFill="1" applyBorder="1" applyAlignment="1">
      <alignment vertical="center" wrapText="1"/>
    </xf>
    <xf numFmtId="0" fontId="2" fillId="3" borderId="34" xfId="0" applyFont="1" applyFill="1" applyBorder="1" applyAlignment="1">
      <alignment horizontal="right" vertical="center"/>
    </xf>
    <xf numFmtId="6" fontId="2" fillId="0" borderId="31" xfId="0" applyNumberFormat="1" applyFont="1" applyBorder="1" applyAlignment="1">
      <alignment vertical="center" wrapText="1"/>
    </xf>
    <xf numFmtId="6" fontId="2" fillId="3" borderId="31" xfId="0" applyNumberFormat="1" applyFont="1" applyFill="1" applyBorder="1" applyAlignment="1">
      <alignment vertical="center" wrapText="1"/>
    </xf>
    <xf numFmtId="6" fontId="2" fillId="3" borderId="34" xfId="0" applyNumberFormat="1" applyFont="1" applyFill="1" applyBorder="1" applyAlignment="1">
      <alignment vertical="center" wrapText="1"/>
    </xf>
    <xf numFmtId="6" fontId="2" fillId="0" borderId="35" xfId="0" applyNumberFormat="1" applyFont="1" applyBorder="1" applyAlignment="1">
      <alignment vertical="center" wrapText="1"/>
    </xf>
    <xf numFmtId="6" fontId="2" fillId="3" borderId="35" xfId="0" applyNumberFormat="1" applyFont="1" applyFill="1" applyBorder="1" applyAlignment="1">
      <alignment vertical="center" wrapText="1"/>
    </xf>
    <xf numFmtId="6" fontId="2" fillId="0" borderId="40" xfId="0" applyNumberFormat="1" applyFont="1" applyBorder="1" applyAlignment="1">
      <alignment vertical="center" wrapText="1"/>
    </xf>
    <xf numFmtId="6" fontId="2" fillId="3" borderId="40" xfId="0" applyNumberFormat="1" applyFont="1" applyFill="1" applyBorder="1" applyAlignment="1">
      <alignment vertical="center" wrapText="1"/>
    </xf>
    <xf numFmtId="6" fontId="2" fillId="0" borderId="41" xfId="0" applyNumberFormat="1" applyFont="1" applyBorder="1" applyAlignment="1">
      <alignment vertical="center" wrapText="1"/>
    </xf>
    <xf numFmtId="6" fontId="2" fillId="3" borderId="41" xfId="0" applyNumberFormat="1" applyFont="1" applyFill="1" applyBorder="1" applyAlignment="1">
      <alignment vertical="center" wrapText="1"/>
    </xf>
    <xf numFmtId="6" fontId="2" fillId="0" borderId="46" xfId="0" applyNumberFormat="1" applyFont="1" applyBorder="1" applyAlignment="1">
      <alignment vertical="center" wrapText="1"/>
    </xf>
    <xf numFmtId="6" fontId="2" fillId="3" borderId="46" xfId="0" applyNumberFormat="1" applyFont="1" applyFill="1" applyBorder="1" applyAlignment="1">
      <alignment vertical="center" wrapText="1"/>
    </xf>
    <xf numFmtId="0" fontId="0" fillId="0" borderId="0" xfId="0" applyProtection="1"/>
    <xf numFmtId="0" fontId="0" fillId="0" borderId="14" xfId="0" applyBorder="1" applyProtection="1"/>
    <xf numFmtId="0" fontId="0" fillId="0" borderId="15" xfId="0" applyBorder="1" applyProtection="1"/>
    <xf numFmtId="0" fontId="0" fillId="0" borderId="0" xfId="0" applyBorder="1" applyProtection="1"/>
    <xf numFmtId="0" fontId="0" fillId="0" borderId="16" xfId="0" applyBorder="1" applyProtection="1"/>
    <xf numFmtId="165" fontId="4" fillId="0" borderId="4" xfId="0" applyNumberFormat="1" applyFont="1" applyBorder="1" applyAlignment="1" applyProtection="1">
      <alignment horizontal="left" vertical="center" wrapText="1"/>
    </xf>
    <xf numFmtId="1" fontId="4" fillId="0" borderId="4" xfId="0" applyNumberFormat="1" applyFont="1" applyBorder="1" applyAlignment="1" applyProtection="1">
      <alignment horizontal="center" vertical="center" wrapText="1"/>
    </xf>
    <xf numFmtId="164" fontId="0" fillId="0" borderId="0" xfId="0" applyNumberFormat="1" applyProtection="1"/>
    <xf numFmtId="2" fontId="0" fillId="0" borderId="0" xfId="0" applyNumberFormat="1" applyProtection="1"/>
    <xf numFmtId="0" fontId="4" fillId="0" borderId="4" xfId="0" applyFont="1" applyBorder="1" applyAlignment="1" applyProtection="1">
      <alignment horizontal="center" vertical="center" wrapText="1"/>
    </xf>
    <xf numFmtId="0" fontId="0" fillId="0" borderId="17" xfId="0" applyBorder="1" applyProtection="1"/>
    <xf numFmtId="0" fontId="0" fillId="0" borderId="18" xfId="0" applyBorder="1" applyProtection="1"/>
    <xf numFmtId="166" fontId="4" fillId="6" borderId="4" xfId="0" applyNumberFormat="1" applyFont="1" applyFill="1" applyBorder="1" applyAlignment="1" applyProtection="1">
      <alignment horizontal="center" vertical="center" wrapText="1"/>
    </xf>
    <xf numFmtId="0" fontId="0" fillId="2" borderId="50" xfId="0" applyFill="1" applyBorder="1"/>
    <xf numFmtId="0" fontId="0" fillId="2" borderId="0" xfId="0" applyFill="1" applyBorder="1"/>
    <xf numFmtId="0" fontId="0" fillId="0" borderId="47" xfId="0" applyBorder="1"/>
    <xf numFmtId="0" fontId="0" fillId="0" borderId="48" xfId="0" applyBorder="1"/>
    <xf numFmtId="0" fontId="0" fillId="0" borderId="51" xfId="0" applyBorder="1"/>
    <xf numFmtId="0" fontId="0" fillId="0" borderId="52" xfId="0" applyBorder="1"/>
    <xf numFmtId="0" fontId="0" fillId="0" borderId="53" xfId="0" applyBorder="1"/>
    <xf numFmtId="0" fontId="0" fillId="6" borderId="0" xfId="0" applyFill="1" applyBorder="1"/>
    <xf numFmtId="0" fontId="0" fillId="6" borderId="53" xfId="0" applyFill="1" applyBorder="1"/>
    <xf numFmtId="0" fontId="0" fillId="2" borderId="53" xfId="0" applyFill="1" applyBorder="1"/>
    <xf numFmtId="0" fontId="0" fillId="7" borderId="0" xfId="0" applyFill="1" applyBorder="1"/>
    <xf numFmtId="0" fontId="0" fillId="7" borderId="53" xfId="0" applyFill="1" applyBorder="1"/>
    <xf numFmtId="0" fontId="0" fillId="0" borderId="54" xfId="0" applyBorder="1"/>
    <xf numFmtId="0" fontId="0" fillId="0" borderId="55" xfId="0" applyBorder="1"/>
    <xf numFmtId="0" fontId="0" fillId="0" borderId="56" xfId="0" applyBorder="1"/>
    <xf numFmtId="0" fontId="1" fillId="0" borderId="52" xfId="0" applyFont="1" applyBorder="1"/>
    <xf numFmtId="0" fontId="5" fillId="9" borderId="4" xfId="0" applyNumberFormat="1" applyFont="1" applyFill="1" applyBorder="1" applyAlignment="1" applyProtection="1">
      <alignment horizontal="right" vertical="center" wrapText="1"/>
    </xf>
    <xf numFmtId="0" fontId="2" fillId="0" borderId="30" xfId="0" applyFont="1" applyBorder="1" applyAlignment="1">
      <alignment vertical="center" wrapText="1"/>
    </xf>
    <xf numFmtId="0" fontId="2" fillId="0" borderId="32" xfId="0" applyFont="1" applyBorder="1" applyAlignment="1">
      <alignment vertical="center" wrapText="1"/>
    </xf>
    <xf numFmtId="0" fontId="2" fillId="0" borderId="39" xfId="0" applyFont="1" applyBorder="1" applyAlignment="1">
      <alignment vertical="center" wrapText="1"/>
    </xf>
    <xf numFmtId="0" fontId="0" fillId="5" borderId="16" xfId="0" applyFill="1" applyBorder="1" applyAlignment="1">
      <alignment wrapText="1"/>
    </xf>
    <xf numFmtId="0" fontId="2" fillId="0" borderId="45" xfId="0" applyFont="1" applyBorder="1" applyAlignment="1">
      <alignment vertical="center" wrapText="1"/>
    </xf>
    <xf numFmtId="0" fontId="9" fillId="0" borderId="26" xfId="0" applyFont="1" applyBorder="1" applyProtection="1"/>
    <xf numFmtId="0" fontId="0" fillId="0" borderId="62" xfId="0" applyBorder="1" applyProtection="1"/>
    <xf numFmtId="165" fontId="4" fillId="0" borderId="64" xfId="0" applyNumberFormat="1" applyFont="1" applyBorder="1" applyAlignment="1" applyProtection="1">
      <alignment horizontal="left" vertical="center" wrapText="1"/>
    </xf>
    <xf numFmtId="165" fontId="0" fillId="0" borderId="0" xfId="0" applyNumberFormat="1" applyBorder="1" applyProtection="1"/>
    <xf numFmtId="164" fontId="0" fillId="0" borderId="0" xfId="0" applyNumberFormat="1" applyBorder="1" applyProtection="1"/>
    <xf numFmtId="0" fontId="4" fillId="0" borderId="64" xfId="0" applyFont="1" applyBorder="1" applyAlignment="1" applyProtection="1">
      <alignment horizontal="left" vertical="center" wrapText="1"/>
    </xf>
    <xf numFmtId="0" fontId="9" fillId="0" borderId="62" xfId="0" applyFont="1" applyBorder="1" applyProtection="1"/>
    <xf numFmtId="0" fontId="14" fillId="0" borderId="62" xfId="0" applyFont="1" applyBorder="1" applyProtection="1"/>
    <xf numFmtId="0" fontId="14" fillId="0" borderId="62" xfId="0" applyFont="1" applyFill="1" applyBorder="1" applyProtection="1"/>
    <xf numFmtId="0" fontId="0" fillId="0" borderId="69" xfId="0" applyBorder="1"/>
    <xf numFmtId="0" fontId="0" fillId="0" borderId="71" xfId="0" applyBorder="1" applyProtection="1"/>
    <xf numFmtId="0" fontId="0" fillId="0" borderId="72" xfId="0" applyBorder="1" applyProtection="1"/>
    <xf numFmtId="0" fontId="2" fillId="0" borderId="73" xfId="0" applyFont="1" applyBorder="1" applyAlignment="1">
      <alignment vertical="center" wrapText="1"/>
    </xf>
    <xf numFmtId="6" fontId="2" fillId="3" borderId="74" xfId="0" applyNumberFormat="1" applyFont="1" applyFill="1" applyBorder="1" applyAlignment="1">
      <alignment vertical="center" wrapText="1"/>
    </xf>
    <xf numFmtId="0" fontId="0" fillId="0" borderId="76" xfId="0" applyBorder="1"/>
    <xf numFmtId="6" fontId="2" fillId="3" borderId="75" xfId="0" applyNumberFormat="1" applyFont="1" applyFill="1" applyBorder="1" applyAlignment="1">
      <alignment vertical="center" wrapText="1"/>
    </xf>
    <xf numFmtId="0" fontId="0" fillId="0" borderId="77" xfId="0" applyBorder="1" applyProtection="1"/>
    <xf numFmtId="0" fontId="2" fillId="0" borderId="79" xfId="0" applyFont="1" applyBorder="1" applyAlignment="1">
      <alignment vertical="center" wrapText="1"/>
    </xf>
    <xf numFmtId="0" fontId="2" fillId="0" borderId="80" xfId="0" applyFont="1" applyBorder="1" applyAlignment="1">
      <alignment vertical="center" wrapText="1"/>
    </xf>
    <xf numFmtId="0" fontId="15" fillId="0" borderId="78" xfId="0" applyFont="1" applyBorder="1" applyAlignment="1">
      <alignment vertical="center" wrapText="1"/>
    </xf>
    <xf numFmtId="0" fontId="15" fillId="0" borderId="43" xfId="0" applyFont="1" applyBorder="1" applyAlignment="1">
      <alignment vertical="center" wrapText="1"/>
    </xf>
    <xf numFmtId="0" fontId="15" fillId="3" borderId="44" xfId="0" applyFont="1" applyFill="1" applyBorder="1" applyAlignment="1">
      <alignment horizontal="center" vertical="center"/>
    </xf>
    <xf numFmtId="0" fontId="15" fillId="0" borderId="42" xfId="0" applyFont="1" applyBorder="1" applyAlignment="1">
      <alignment vertical="center" wrapText="1"/>
    </xf>
    <xf numFmtId="0" fontId="15" fillId="0" borderId="44" xfId="0" applyFont="1" applyBorder="1" applyAlignment="1">
      <alignment vertical="center" wrapText="1"/>
    </xf>
    <xf numFmtId="0" fontId="2" fillId="0" borderId="85" xfId="0" applyFont="1" applyBorder="1" applyAlignment="1">
      <alignment vertical="center" wrapText="1"/>
    </xf>
    <xf numFmtId="0" fontId="2" fillId="0" borderId="88" xfId="0" applyFont="1" applyBorder="1" applyAlignment="1">
      <alignment vertical="center" wrapText="1"/>
    </xf>
    <xf numFmtId="6" fontId="2" fillId="3" borderId="89" xfId="0" applyNumberFormat="1" applyFont="1" applyFill="1" applyBorder="1" applyAlignment="1">
      <alignment vertical="center" wrapText="1"/>
    </xf>
    <xf numFmtId="0" fontId="2" fillId="0" borderId="91" xfId="0" applyFont="1" applyBorder="1" applyAlignment="1">
      <alignment vertical="center" wrapText="1"/>
    </xf>
    <xf numFmtId="6" fontId="2" fillId="3" borderId="90" xfId="0" applyNumberFormat="1" applyFont="1" applyFill="1" applyBorder="1" applyAlignment="1">
      <alignment vertical="center" wrapText="1"/>
    </xf>
    <xf numFmtId="0" fontId="15" fillId="0" borderId="84" xfId="0" applyFont="1" applyBorder="1" applyAlignment="1">
      <alignment vertical="center"/>
    </xf>
    <xf numFmtId="0" fontId="15" fillId="0" borderId="37" xfId="0" applyFont="1" applyBorder="1" applyAlignment="1">
      <alignment vertical="center" wrapText="1"/>
    </xf>
    <xf numFmtId="0" fontId="15" fillId="3" borderId="38" xfId="0" applyFont="1" applyFill="1" applyBorder="1" applyAlignment="1">
      <alignment horizontal="center" vertical="center"/>
    </xf>
    <xf numFmtId="0" fontId="1" fillId="0" borderId="0" xfId="0" applyFont="1" applyBorder="1"/>
    <xf numFmtId="0" fontId="15" fillId="0" borderId="36" xfId="0" applyFont="1" applyBorder="1" applyAlignment="1">
      <alignment vertical="center" wrapText="1"/>
    </xf>
    <xf numFmtId="0" fontId="15" fillId="0" borderId="38" xfId="0" applyFont="1" applyBorder="1" applyAlignment="1">
      <alignment vertical="center" wrapText="1"/>
    </xf>
    <xf numFmtId="0" fontId="15" fillId="0" borderId="27" xfId="0" applyFont="1" applyBorder="1" applyAlignment="1">
      <alignment vertical="center"/>
    </xf>
    <xf numFmtId="0" fontId="15" fillId="0" borderId="28" xfId="0" applyFont="1" applyBorder="1" applyAlignment="1">
      <alignment vertical="center" wrapText="1"/>
    </xf>
    <xf numFmtId="0" fontId="15" fillId="3" borderId="29" xfId="0" applyFont="1" applyFill="1" applyBorder="1" applyAlignment="1">
      <alignment horizontal="center" vertical="center" wrapText="1"/>
    </xf>
    <xf numFmtId="0" fontId="1" fillId="0" borderId="0" xfId="0" applyFont="1" applyBorder="1" applyProtection="1"/>
    <xf numFmtId="0" fontId="15" fillId="0" borderId="27" xfId="0" applyFont="1" applyBorder="1" applyAlignment="1">
      <alignment vertical="center" wrapText="1"/>
    </xf>
    <xf numFmtId="0" fontId="15" fillId="0" borderId="29" xfId="0" applyFont="1" applyBorder="1" applyAlignment="1">
      <alignment vertical="center" wrapText="1"/>
    </xf>
    <xf numFmtId="0" fontId="5" fillId="0" borderId="64" xfId="0" applyFont="1" applyBorder="1" applyAlignment="1" applyProtection="1">
      <alignment horizontal="left" vertical="center" wrapText="1"/>
    </xf>
    <xf numFmtId="0" fontId="5" fillId="0" borderId="4" xfId="0" applyFont="1" applyBorder="1" applyAlignment="1" applyProtection="1">
      <alignment horizontal="center" vertical="center" wrapText="1"/>
    </xf>
    <xf numFmtId="0" fontId="14" fillId="0" borderId="0" xfId="0" applyFont="1" applyFill="1" applyBorder="1" applyProtection="1"/>
    <xf numFmtId="0" fontId="0" fillId="0" borderId="0" xfId="0" applyFill="1"/>
    <xf numFmtId="166" fontId="4" fillId="2" borderId="4" xfId="0" applyNumberFormat="1" applyFont="1" applyFill="1" applyBorder="1" applyAlignment="1" applyProtection="1">
      <alignment horizontal="left" vertical="center" wrapText="1"/>
      <protection locked="0" hidden="1"/>
    </xf>
    <xf numFmtId="0" fontId="4" fillId="8" borderId="4" xfId="0" applyFont="1" applyFill="1" applyBorder="1" applyAlignment="1" applyProtection="1">
      <alignment horizontal="center" vertical="center" wrapText="1"/>
      <protection locked="0" hidden="1"/>
    </xf>
    <xf numFmtId="0" fontId="1" fillId="0" borderId="0" xfId="0" applyFont="1" applyProtection="1"/>
    <xf numFmtId="0" fontId="8" fillId="0" borderId="8" xfId="0" applyFont="1" applyBorder="1" applyAlignment="1" applyProtection="1">
      <alignment vertical="center" wrapText="1"/>
    </xf>
    <xf numFmtId="0" fontId="8" fillId="0" borderId="7" xfId="0" applyFont="1" applyBorder="1" applyAlignment="1" applyProtection="1">
      <alignment vertical="center" wrapText="1"/>
    </xf>
    <xf numFmtId="0" fontId="8" fillId="0" borderId="50" xfId="0" applyFont="1" applyBorder="1" applyAlignment="1" applyProtection="1">
      <alignment vertical="center" wrapText="1"/>
    </xf>
    <xf numFmtId="0" fontId="4" fillId="0" borderId="6"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165" fontId="5" fillId="0" borderId="19" xfId="0" applyNumberFormat="1" applyFont="1" applyBorder="1" applyAlignment="1" applyProtection="1">
      <alignment horizontal="right" vertical="center" wrapText="1"/>
    </xf>
    <xf numFmtId="166" fontId="0" fillId="0" borderId="20" xfId="0" applyNumberFormat="1" applyBorder="1" applyProtection="1"/>
    <xf numFmtId="166" fontId="4" fillId="4" borderId="19" xfId="0" applyNumberFormat="1" applyFont="1" applyFill="1" applyBorder="1" applyAlignment="1" applyProtection="1">
      <alignment horizontal="right" vertical="center" wrapText="1"/>
    </xf>
    <xf numFmtId="166" fontId="0" fillId="0" borderId="20" xfId="0" applyNumberFormat="1" applyFill="1" applyBorder="1" applyProtection="1"/>
    <xf numFmtId="166" fontId="0" fillId="0" borderId="20" xfId="0" applyNumberFormat="1" applyFont="1" applyFill="1" applyBorder="1" applyProtection="1"/>
    <xf numFmtId="0" fontId="0" fillId="0" borderId="0" xfId="0" applyFill="1" applyProtection="1"/>
    <xf numFmtId="0" fontId="4" fillId="5" borderId="59" xfId="0" applyFont="1" applyFill="1" applyBorder="1" applyAlignment="1" applyProtection="1">
      <alignment horizontal="left" vertical="center" wrapText="1"/>
    </xf>
    <xf numFmtId="0" fontId="5" fillId="0" borderId="50" xfId="0" applyFont="1" applyFill="1" applyBorder="1" applyAlignment="1" applyProtection="1">
      <alignment horizontal="left" vertical="center" wrapText="1"/>
    </xf>
    <xf numFmtId="166" fontId="1" fillId="0" borderId="21" xfId="0" applyNumberFormat="1" applyFont="1" applyBorder="1" applyProtection="1"/>
    <xf numFmtId="0" fontId="9" fillId="5" borderId="61" xfId="0" applyFont="1" applyFill="1" applyBorder="1" applyAlignment="1" applyProtection="1">
      <alignment vertical="center"/>
    </xf>
    <xf numFmtId="0" fontId="0" fillId="5" borderId="0" xfId="0" applyFill="1" applyProtection="1"/>
    <xf numFmtId="0" fontId="8" fillId="0" borderId="9" xfId="0" applyFont="1" applyBorder="1" applyAlignment="1" applyProtection="1">
      <alignment vertical="center" wrapText="1"/>
    </xf>
    <xf numFmtId="0" fontId="4" fillId="0" borderId="22" xfId="0" applyFont="1" applyBorder="1" applyAlignment="1" applyProtection="1">
      <alignment horizontal="left" vertical="center" wrapText="1"/>
    </xf>
    <xf numFmtId="0" fontId="4" fillId="0" borderId="59" xfId="0" applyFont="1" applyBorder="1" applyAlignment="1" applyProtection="1">
      <alignment horizontal="left" vertical="center" wrapText="1"/>
    </xf>
    <xf numFmtId="0" fontId="7" fillId="5" borderId="23" xfId="0" applyFont="1" applyFill="1" applyBorder="1" applyAlignment="1" applyProtection="1">
      <alignment vertical="center"/>
    </xf>
    <xf numFmtId="0" fontId="0" fillId="0" borderId="63" xfId="0" applyBorder="1" applyProtection="1"/>
    <xf numFmtId="0" fontId="4" fillId="0" borderId="67" xfId="0" applyFont="1" applyBorder="1" applyAlignment="1" applyProtection="1">
      <alignment horizontal="left" vertical="center" wrapText="1"/>
    </xf>
    <xf numFmtId="0" fontId="4" fillId="0" borderId="50" xfId="0" applyFont="1" applyBorder="1" applyAlignment="1" applyProtection="1">
      <alignment horizontal="left" vertical="center" wrapText="1"/>
    </xf>
    <xf numFmtId="166" fontId="1" fillId="0" borderId="56" xfId="0" applyNumberFormat="1" applyFont="1" applyBorder="1" applyProtection="1"/>
    <xf numFmtId="166" fontId="4" fillId="2" borderId="19" xfId="0" applyNumberFormat="1" applyFont="1" applyFill="1" applyBorder="1" applyAlignment="1" applyProtection="1">
      <alignment horizontal="right" vertical="center" wrapText="1"/>
      <protection locked="0" hidden="1"/>
    </xf>
    <xf numFmtId="166" fontId="1" fillId="8" borderId="50" xfId="0" applyNumberFormat="1" applyFont="1" applyFill="1" applyBorder="1" applyProtection="1">
      <protection locked="0" hidden="1"/>
    </xf>
    <xf numFmtId="166" fontId="1" fillId="8" borderId="9" xfId="0" applyNumberFormat="1" applyFont="1" applyFill="1" applyBorder="1" applyProtection="1">
      <protection locked="0" hidden="1"/>
    </xf>
    <xf numFmtId="0" fontId="4" fillId="0" borderId="5" xfId="0" applyFont="1" applyBorder="1" applyAlignment="1" applyProtection="1">
      <alignment horizontal="left" vertical="center" wrapText="1"/>
    </xf>
    <xf numFmtId="0" fontId="4" fillId="6" borderId="5" xfId="0" applyFont="1" applyFill="1" applyBorder="1" applyAlignment="1" applyProtection="1">
      <alignment horizontal="left" vertical="center" wrapText="1"/>
    </xf>
    <xf numFmtId="0" fontId="4" fillId="10" borderId="4" xfId="0" applyFont="1" applyFill="1" applyBorder="1" applyAlignment="1" applyProtection="1">
      <alignment horizontal="left" vertical="center" wrapText="1"/>
    </xf>
    <xf numFmtId="0" fontId="4" fillId="7" borderId="4" xfId="0" applyFont="1" applyFill="1" applyBorder="1" applyAlignment="1" applyProtection="1">
      <alignment horizontal="left" vertical="center" wrapText="1"/>
    </xf>
    <xf numFmtId="0" fontId="4" fillId="0" borderId="4" xfId="0" applyFont="1" applyBorder="1" applyAlignment="1" applyProtection="1">
      <alignment horizontal="left" vertical="center" wrapText="1"/>
    </xf>
    <xf numFmtId="6" fontId="4" fillId="6" borderId="5" xfId="0" applyNumberFormat="1" applyFont="1" applyFill="1" applyBorder="1" applyAlignment="1" applyProtection="1">
      <alignment horizontal="left" vertical="center" wrapText="1"/>
    </xf>
    <xf numFmtId="6" fontId="4" fillId="10" borderId="4" xfId="0" applyNumberFormat="1" applyFont="1" applyFill="1" applyBorder="1" applyAlignment="1" applyProtection="1">
      <alignment horizontal="left" vertical="center" wrapText="1"/>
    </xf>
    <xf numFmtId="6" fontId="4" fillId="7" borderId="4" xfId="0" applyNumberFormat="1" applyFont="1" applyFill="1" applyBorder="1" applyAlignment="1" applyProtection="1">
      <alignment horizontal="left" vertical="center" wrapText="1"/>
    </xf>
    <xf numFmtId="0" fontId="5" fillId="0" borderId="4" xfId="0" applyFont="1" applyBorder="1" applyAlignment="1" applyProtection="1">
      <alignment horizontal="left" vertical="center" wrapText="1"/>
    </xf>
    <xf numFmtId="166" fontId="4" fillId="5" borderId="4" xfId="0" applyNumberFormat="1" applyFont="1" applyFill="1" applyBorder="1" applyAlignment="1" applyProtection="1">
      <alignment horizontal="left" vertical="center" wrapText="1"/>
    </xf>
    <xf numFmtId="166" fontId="4" fillId="4" borderId="4" xfId="0" applyNumberFormat="1" applyFont="1" applyFill="1" applyBorder="1" applyAlignment="1" applyProtection="1">
      <alignment horizontal="left" vertical="center" wrapText="1"/>
    </xf>
    <xf numFmtId="166" fontId="4" fillId="0" borderId="4" xfId="0" applyNumberFormat="1" applyFont="1" applyBorder="1" applyAlignment="1" applyProtection="1">
      <alignment horizontal="left" vertical="center" wrapText="1"/>
    </xf>
    <xf numFmtId="0" fontId="4" fillId="6" borderId="4" xfId="0" applyFont="1" applyFill="1" applyBorder="1" applyAlignment="1" applyProtection="1">
      <alignment horizontal="left" vertical="center" wrapText="1"/>
    </xf>
    <xf numFmtId="6" fontId="4" fillId="6" borderId="4" xfId="0" applyNumberFormat="1" applyFont="1" applyFill="1" applyBorder="1" applyAlignment="1" applyProtection="1">
      <alignment horizontal="left" vertical="center" wrapText="1"/>
    </xf>
    <xf numFmtId="166" fontId="4" fillId="0" borderId="4" xfId="0" applyNumberFormat="1" applyFont="1" applyFill="1" applyBorder="1" applyAlignment="1" applyProtection="1">
      <alignment horizontal="left" vertical="center" wrapText="1"/>
    </xf>
    <xf numFmtId="9" fontId="0" fillId="0" borderId="0" xfId="1" applyFont="1" applyFill="1" applyProtection="1"/>
    <xf numFmtId="9" fontId="0" fillId="0" borderId="0" xfId="1" applyFont="1" applyProtection="1"/>
    <xf numFmtId="0" fontId="4" fillId="2" borderId="4" xfId="0" applyFont="1" applyFill="1" applyBorder="1" applyAlignment="1" applyProtection="1">
      <alignment horizontal="left" vertical="center" wrapText="1"/>
      <protection locked="0" hidden="1"/>
    </xf>
    <xf numFmtId="0" fontId="4" fillId="2" borderId="49" xfId="0" applyFont="1" applyFill="1" applyBorder="1" applyAlignment="1" applyProtection="1">
      <alignment horizontal="left" vertical="center" wrapText="1"/>
      <protection locked="0" hidden="1"/>
    </xf>
    <xf numFmtId="166" fontId="4" fillId="8" borderId="4" xfId="0" applyNumberFormat="1" applyFont="1" applyFill="1" applyBorder="1" applyAlignment="1" applyProtection="1">
      <alignment horizontal="left" vertical="center" wrapText="1"/>
      <protection locked="0" hidden="1"/>
    </xf>
    <xf numFmtId="0" fontId="13" fillId="0" borderId="7"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2" fillId="3" borderId="46" xfId="0" applyFont="1" applyFill="1" applyBorder="1" applyAlignment="1">
      <alignment horizontal="center" vertical="center" wrapText="1"/>
    </xf>
    <xf numFmtId="0" fontId="2" fillId="3" borderId="75" xfId="0" applyFont="1" applyFill="1" applyBorder="1" applyAlignment="1">
      <alignment horizontal="center" vertical="center" wrapText="1"/>
    </xf>
    <xf numFmtId="0" fontId="1" fillId="0" borderId="10" xfId="0" applyFont="1" applyFill="1" applyBorder="1" applyAlignment="1" applyProtection="1">
      <alignment horizontal="left" wrapText="1"/>
    </xf>
    <xf numFmtId="0" fontId="1" fillId="0" borderId="16" xfId="0" applyFont="1" applyFill="1" applyBorder="1" applyAlignment="1" applyProtection="1">
      <alignment horizontal="left" wrapText="1"/>
    </xf>
    <xf numFmtId="0" fontId="1" fillId="2" borderId="2" xfId="0" applyFont="1" applyFill="1" applyBorder="1" applyAlignment="1" applyProtection="1">
      <alignment horizontal="center"/>
    </xf>
    <xf numFmtId="0" fontId="1" fillId="2" borderId="3" xfId="0" applyFont="1" applyFill="1" applyBorder="1" applyAlignment="1" applyProtection="1">
      <alignment horizontal="center"/>
    </xf>
    <xf numFmtId="0" fontId="1" fillId="2" borderId="1" xfId="0" applyFont="1" applyFill="1" applyBorder="1" applyAlignment="1" applyProtection="1">
      <alignment horizontal="center"/>
    </xf>
    <xf numFmtId="0" fontId="9" fillId="6" borderId="11" xfId="0" applyFont="1" applyFill="1" applyBorder="1" applyAlignment="1" applyProtection="1">
      <alignment horizontal="center" vertical="center"/>
    </xf>
    <xf numFmtId="0" fontId="10" fillId="6" borderId="12" xfId="0" applyFont="1" applyFill="1" applyBorder="1" applyAlignment="1" applyProtection="1">
      <alignment horizontal="center" vertical="center"/>
    </xf>
    <xf numFmtId="0" fontId="10" fillId="6" borderId="13" xfId="0" applyFont="1" applyFill="1" applyBorder="1" applyAlignment="1" applyProtection="1">
      <alignment horizontal="center" vertical="center"/>
    </xf>
    <xf numFmtId="0" fontId="7" fillId="2" borderId="81" xfId="0" applyFont="1" applyFill="1" applyBorder="1" applyAlignment="1" applyProtection="1">
      <alignment horizontal="center" vertical="center"/>
    </xf>
    <xf numFmtId="0" fontId="7" fillId="2" borderId="82" xfId="0" applyFont="1" applyFill="1" applyBorder="1" applyAlignment="1" applyProtection="1">
      <alignment horizontal="center" vertical="center"/>
    </xf>
    <xf numFmtId="0" fontId="7" fillId="2" borderId="83" xfId="0" applyFont="1" applyFill="1" applyBorder="1" applyAlignment="1" applyProtection="1">
      <alignment horizontal="center" vertical="center"/>
    </xf>
    <xf numFmtId="0" fontId="6" fillId="7" borderId="81" xfId="0" applyFont="1" applyFill="1" applyBorder="1" applyAlignment="1" applyProtection="1">
      <alignment horizontal="center" vertical="center"/>
    </xf>
    <xf numFmtId="0" fontId="6" fillId="7" borderId="82" xfId="0" applyFont="1" applyFill="1" applyBorder="1" applyAlignment="1" applyProtection="1">
      <alignment horizontal="center" vertical="center"/>
    </xf>
    <xf numFmtId="0" fontId="6" fillId="7" borderId="83" xfId="0" applyFont="1" applyFill="1" applyBorder="1" applyAlignment="1" applyProtection="1">
      <alignment horizontal="center" vertical="center"/>
    </xf>
    <xf numFmtId="0" fontId="1" fillId="6" borderId="10" xfId="0" applyFont="1" applyFill="1" applyBorder="1" applyAlignment="1" applyProtection="1">
      <alignment horizontal="center" vertical="center" wrapText="1"/>
    </xf>
    <xf numFmtId="0" fontId="0" fillId="6" borderId="26" xfId="0" applyFill="1" applyBorder="1" applyAlignment="1">
      <alignment horizontal="center"/>
    </xf>
    <xf numFmtId="0" fontId="0" fillId="6" borderId="14" xfId="0" applyFill="1" applyBorder="1" applyAlignment="1">
      <alignment horizontal="center"/>
    </xf>
    <xf numFmtId="0" fontId="0" fillId="6" borderId="15" xfId="0" applyFill="1" applyBorder="1" applyAlignment="1">
      <alignment horizontal="center"/>
    </xf>
    <xf numFmtId="0" fontId="0" fillId="6" borderId="65" xfId="0" applyFill="1" applyBorder="1" applyAlignment="1">
      <alignment horizontal="center" wrapText="1"/>
    </xf>
    <xf numFmtId="0" fontId="0" fillId="6" borderId="66" xfId="0" applyFill="1" applyBorder="1" applyAlignment="1">
      <alignment horizontal="center" wrapText="1"/>
    </xf>
    <xf numFmtId="0" fontId="0" fillId="2" borderId="69" xfId="0" applyFill="1" applyBorder="1" applyAlignment="1">
      <alignment horizontal="center"/>
    </xf>
    <xf numFmtId="0" fontId="0" fillId="2" borderId="86" xfId="0" applyFill="1" applyBorder="1" applyAlignment="1">
      <alignment horizontal="center"/>
    </xf>
    <xf numFmtId="0" fontId="0" fillId="2" borderId="87" xfId="0" applyFill="1" applyBorder="1" applyAlignment="1">
      <alignment horizontal="center" wrapText="1"/>
    </xf>
    <xf numFmtId="0" fontId="0" fillId="2" borderId="86" xfId="0" applyFill="1" applyBorder="1" applyAlignment="1">
      <alignment horizontal="center" wrapText="1"/>
    </xf>
    <xf numFmtId="0" fontId="2" fillId="3" borderId="40" xfId="0" applyFont="1" applyFill="1" applyBorder="1" applyAlignment="1">
      <alignment horizontal="center" vertical="center" wrapText="1"/>
    </xf>
    <xf numFmtId="0" fontId="2" fillId="3" borderId="90" xfId="0" applyFont="1" applyFill="1" applyBorder="1" applyAlignment="1">
      <alignment horizontal="center" vertical="center" wrapText="1"/>
    </xf>
    <xf numFmtId="0" fontId="0" fillId="7" borderId="69" xfId="0" applyFill="1" applyBorder="1" applyAlignment="1">
      <alignment horizontal="center" wrapText="1"/>
    </xf>
    <xf numFmtId="0" fontId="0" fillId="7" borderId="70" xfId="0" applyFill="1" applyBorder="1" applyAlignment="1">
      <alignment horizontal="center" wrapText="1"/>
    </xf>
    <xf numFmtId="0" fontId="0" fillId="7" borderId="68" xfId="0" applyFill="1" applyBorder="1" applyAlignment="1">
      <alignment horizontal="center" wrapText="1"/>
    </xf>
    <xf numFmtId="0" fontId="4" fillId="2" borderId="57" xfId="0" applyFont="1" applyFill="1" applyBorder="1" applyAlignment="1" applyProtection="1">
      <alignment horizontal="center" vertical="center" wrapText="1"/>
      <protection locked="0" hidden="1"/>
    </xf>
    <xf numFmtId="0" fontId="4" fillId="2" borderId="58" xfId="0" applyFont="1" applyFill="1" applyBorder="1" applyAlignment="1" applyProtection="1">
      <alignment horizontal="center" vertical="center" wrapText="1"/>
      <protection locked="0" hidden="1"/>
    </xf>
    <xf numFmtId="0" fontId="4" fillId="2" borderId="22" xfId="0" applyFont="1" applyFill="1" applyBorder="1" applyAlignment="1" applyProtection="1">
      <alignment horizontal="center" vertical="center" wrapText="1"/>
      <protection locked="0" hidden="1"/>
    </xf>
    <xf numFmtId="0" fontId="7" fillId="2" borderId="60" xfId="0" applyFont="1" applyFill="1" applyBorder="1" applyAlignment="1" applyProtection="1">
      <alignment horizontal="center" vertical="center"/>
    </xf>
    <xf numFmtId="0" fontId="7" fillId="2" borderId="20" xfId="0" applyFont="1" applyFill="1" applyBorder="1" applyAlignment="1" applyProtection="1">
      <alignment horizontal="center" vertical="center"/>
    </xf>
    <xf numFmtId="0" fontId="7" fillId="2" borderId="21" xfId="0" applyFont="1" applyFill="1" applyBorder="1" applyAlignment="1" applyProtection="1">
      <alignment horizontal="center" vertical="center"/>
    </xf>
    <xf numFmtId="0" fontId="6" fillId="7" borderId="60" xfId="0" applyFont="1" applyFill="1" applyBorder="1" applyAlignment="1" applyProtection="1">
      <alignment horizontal="center" vertical="center"/>
    </xf>
    <xf numFmtId="0" fontId="6" fillId="7" borderId="20" xfId="0" applyFont="1" applyFill="1" applyBorder="1" applyAlignment="1" applyProtection="1">
      <alignment horizontal="center" vertical="center"/>
    </xf>
    <xf numFmtId="0" fontId="6" fillId="7" borderId="21" xfId="0" applyFont="1" applyFill="1" applyBorder="1" applyAlignment="1" applyProtection="1">
      <alignment horizontal="center" vertical="center"/>
    </xf>
    <xf numFmtId="0" fontId="9" fillId="6" borderId="60" xfId="0" applyFont="1" applyFill="1" applyBorder="1" applyAlignment="1" applyProtection="1">
      <alignment horizontal="center" vertical="center"/>
    </xf>
    <xf numFmtId="0" fontId="9" fillId="6" borderId="20" xfId="0" applyFont="1" applyFill="1" applyBorder="1" applyAlignment="1" applyProtection="1">
      <alignment horizontal="center" vertical="center"/>
    </xf>
    <xf numFmtId="0" fontId="9" fillId="6" borderId="21" xfId="0" applyFont="1" applyFill="1" applyBorder="1" applyAlignment="1" applyProtection="1">
      <alignment horizontal="center" vertical="center"/>
    </xf>
    <xf numFmtId="0" fontId="0" fillId="6" borderId="10" xfId="0" applyFill="1" applyBorder="1" applyAlignment="1" applyProtection="1">
      <alignment horizontal="center"/>
    </xf>
    <xf numFmtId="0" fontId="0" fillId="6" borderId="0" xfId="0" applyFill="1" applyAlignment="1" applyProtection="1">
      <alignment horizontal="center"/>
    </xf>
    <xf numFmtId="0" fontId="8" fillId="0" borderId="7"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8" fillId="0" borderId="9" xfId="0" applyFont="1" applyBorder="1" applyAlignment="1" applyProtection="1">
      <alignment horizontal="center" vertical="center"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8C1F-E826-4EDD-8A28-2F2F4A007FAD}">
  <dimension ref="A1:M39"/>
  <sheetViews>
    <sheetView workbookViewId="0">
      <selection activeCell="K14" sqref="K14"/>
    </sheetView>
  </sheetViews>
  <sheetFormatPr baseColWidth="10" defaultRowHeight="15" x14ac:dyDescent="0.25"/>
  <cols>
    <col min="6" max="6" width="22.5703125" customWidth="1"/>
    <col min="7" max="7" width="11.85546875" customWidth="1"/>
    <col min="13" max="13" width="25.42578125" customWidth="1"/>
  </cols>
  <sheetData>
    <row r="1" spans="1:13" ht="15.75" thickBot="1" x14ac:dyDescent="0.3"/>
    <row r="2" spans="1:13" ht="24.75" thickBot="1" x14ac:dyDescent="0.45">
      <c r="A2" s="150" t="s">
        <v>27</v>
      </c>
      <c r="B2" s="151"/>
      <c r="C2" s="151"/>
      <c r="D2" s="151"/>
      <c r="E2" s="151"/>
      <c r="F2" s="151"/>
      <c r="G2" s="151"/>
      <c r="H2" s="151"/>
      <c r="I2" s="151"/>
      <c r="J2" s="151"/>
      <c r="K2" s="151"/>
      <c r="L2" s="151"/>
      <c r="M2" s="152"/>
    </row>
    <row r="3" spans="1:13" x14ac:dyDescent="0.25">
      <c r="A3" s="38"/>
      <c r="B3" s="1"/>
      <c r="C3" s="1"/>
      <c r="D3" s="1"/>
      <c r="E3" s="1"/>
      <c r="F3" s="1"/>
      <c r="G3" s="1"/>
      <c r="H3" s="1"/>
      <c r="I3" s="1"/>
      <c r="J3" s="1"/>
      <c r="K3" s="1"/>
      <c r="L3" s="1"/>
      <c r="M3" s="39"/>
    </row>
    <row r="4" spans="1:13" x14ac:dyDescent="0.25">
      <c r="A4" s="38" t="s">
        <v>50</v>
      </c>
      <c r="B4" s="1"/>
      <c r="C4" s="1"/>
      <c r="D4" s="1"/>
      <c r="E4" s="1"/>
      <c r="F4" s="1"/>
      <c r="G4" s="1"/>
      <c r="H4" s="1"/>
      <c r="I4" s="1"/>
      <c r="J4" s="1"/>
      <c r="K4" s="1"/>
      <c r="L4" s="1"/>
      <c r="M4" s="39"/>
    </row>
    <row r="5" spans="1:13" x14ac:dyDescent="0.25">
      <c r="A5" s="38"/>
      <c r="B5" s="1"/>
      <c r="C5" s="1"/>
      <c r="D5" s="1"/>
      <c r="E5" s="1"/>
      <c r="F5" s="1"/>
      <c r="G5" s="1"/>
      <c r="H5" s="1"/>
      <c r="I5" s="1"/>
      <c r="J5" s="1"/>
      <c r="K5" s="1"/>
      <c r="L5" s="1"/>
      <c r="M5" s="39"/>
    </row>
    <row r="6" spans="1:13" x14ac:dyDescent="0.25">
      <c r="A6" s="38" t="s">
        <v>76</v>
      </c>
      <c r="B6" s="1"/>
      <c r="C6" s="1"/>
      <c r="D6" s="1"/>
      <c r="E6" s="1"/>
      <c r="F6" s="1"/>
      <c r="G6" s="1"/>
      <c r="H6" s="1"/>
      <c r="I6" s="1"/>
      <c r="J6" s="1"/>
      <c r="K6" s="1"/>
      <c r="L6" s="1"/>
      <c r="M6" s="39"/>
    </row>
    <row r="7" spans="1:13" ht="15.75" thickBot="1" x14ac:dyDescent="0.3">
      <c r="A7" s="38"/>
      <c r="B7" s="1"/>
      <c r="C7" s="1"/>
      <c r="D7" s="1"/>
      <c r="E7" s="1"/>
      <c r="F7" s="1"/>
      <c r="G7" s="1"/>
      <c r="H7" s="1"/>
      <c r="I7" s="1"/>
      <c r="J7" s="1"/>
      <c r="K7" s="1"/>
      <c r="L7" s="1"/>
      <c r="M7" s="39"/>
    </row>
    <row r="8" spans="1:13" ht="16.5" thickBot="1" x14ac:dyDescent="0.3">
      <c r="A8" s="38" t="s">
        <v>37</v>
      </c>
      <c r="B8" s="1"/>
      <c r="C8" s="1"/>
      <c r="D8" s="1"/>
      <c r="E8" s="1"/>
      <c r="F8" s="1"/>
      <c r="G8" s="33"/>
      <c r="H8" s="1"/>
      <c r="I8" s="1"/>
      <c r="J8" s="1"/>
      <c r="K8" s="1"/>
      <c r="L8" s="1"/>
      <c r="M8" s="39"/>
    </row>
    <row r="9" spans="1:13" ht="15.75" thickBot="1" x14ac:dyDescent="0.3">
      <c r="A9" s="38"/>
      <c r="B9" s="1"/>
      <c r="C9" s="1"/>
      <c r="D9" s="1"/>
      <c r="E9" s="1"/>
      <c r="F9" s="1"/>
      <c r="G9" s="1"/>
      <c r="H9" s="1"/>
      <c r="I9" s="1"/>
      <c r="J9" s="1"/>
      <c r="K9" s="1"/>
      <c r="L9" s="1"/>
      <c r="M9" s="39"/>
    </row>
    <row r="10" spans="1:13" x14ac:dyDescent="0.25">
      <c r="A10" s="35" t="s">
        <v>51</v>
      </c>
      <c r="B10" s="36"/>
      <c r="C10" s="36"/>
      <c r="D10" s="36"/>
      <c r="E10" s="36"/>
      <c r="F10" s="36"/>
      <c r="G10" s="36"/>
      <c r="H10" s="36"/>
      <c r="I10" s="36"/>
      <c r="J10" s="36"/>
      <c r="K10" s="36"/>
      <c r="L10" s="36"/>
      <c r="M10" s="37"/>
    </row>
    <row r="11" spans="1:13" x14ac:dyDescent="0.25">
      <c r="A11" s="38" t="s">
        <v>77</v>
      </c>
      <c r="B11" s="1"/>
      <c r="C11" s="1"/>
      <c r="D11" s="1"/>
      <c r="E11" s="1"/>
      <c r="F11" s="1"/>
      <c r="G11" s="1"/>
      <c r="H11" s="1"/>
      <c r="I11" s="1"/>
      <c r="J11" s="1"/>
      <c r="K11" s="1"/>
      <c r="L11" s="1"/>
      <c r="M11" s="39"/>
    </row>
    <row r="12" spans="1:13" x14ac:dyDescent="0.25">
      <c r="A12" s="38" t="s">
        <v>69</v>
      </c>
      <c r="B12" s="1"/>
      <c r="C12" s="1"/>
      <c r="D12" s="1"/>
      <c r="E12" s="1"/>
      <c r="F12" s="1"/>
      <c r="G12" s="1"/>
      <c r="H12" s="1"/>
      <c r="I12" s="1"/>
      <c r="J12" s="1"/>
      <c r="K12" s="1"/>
      <c r="L12" s="1"/>
      <c r="M12" s="39"/>
    </row>
    <row r="13" spans="1:13" x14ac:dyDescent="0.25">
      <c r="A13" s="38"/>
      <c r="B13" s="40" t="s">
        <v>71</v>
      </c>
      <c r="C13" s="40"/>
      <c r="D13" s="40"/>
      <c r="E13" s="40"/>
      <c r="F13" s="40"/>
      <c r="G13" s="40"/>
      <c r="H13" s="40"/>
      <c r="I13" s="40"/>
      <c r="J13" s="40"/>
      <c r="K13" s="40"/>
      <c r="L13" s="40"/>
      <c r="M13" s="41"/>
    </row>
    <row r="14" spans="1:13" x14ac:dyDescent="0.25">
      <c r="A14" s="38"/>
      <c r="B14" s="40" t="s">
        <v>70</v>
      </c>
      <c r="C14" s="40"/>
      <c r="D14" s="40"/>
      <c r="E14" s="40"/>
      <c r="F14" s="40"/>
      <c r="G14" s="40"/>
      <c r="H14" s="40"/>
      <c r="I14" s="40"/>
      <c r="J14" s="40"/>
      <c r="K14" s="40"/>
      <c r="L14" s="40"/>
      <c r="M14" s="41"/>
    </row>
    <row r="15" spans="1:13" x14ac:dyDescent="0.25">
      <c r="A15" s="38"/>
      <c r="B15" s="40" t="s">
        <v>78</v>
      </c>
      <c r="C15" s="40"/>
      <c r="D15" s="40"/>
      <c r="E15" s="40"/>
      <c r="F15" s="40"/>
      <c r="G15" s="40"/>
      <c r="H15" s="40"/>
      <c r="I15" s="40"/>
      <c r="J15" s="40"/>
      <c r="K15" s="40"/>
      <c r="L15" s="40"/>
      <c r="M15" s="41"/>
    </row>
    <row r="16" spans="1:13" x14ac:dyDescent="0.25">
      <c r="A16" s="38"/>
      <c r="B16" s="34" t="s">
        <v>80</v>
      </c>
      <c r="C16" s="34"/>
      <c r="D16" s="34"/>
      <c r="E16" s="34"/>
      <c r="F16" s="34"/>
      <c r="G16" s="34"/>
      <c r="H16" s="34"/>
      <c r="I16" s="34"/>
      <c r="J16" s="34"/>
      <c r="K16" s="34"/>
      <c r="L16" s="34"/>
      <c r="M16" s="42"/>
    </row>
    <row r="17" spans="1:13" x14ac:dyDescent="0.25">
      <c r="A17" s="38"/>
      <c r="B17" s="43" t="s">
        <v>79</v>
      </c>
      <c r="C17" s="43"/>
      <c r="D17" s="43"/>
      <c r="E17" s="43"/>
      <c r="F17" s="43"/>
      <c r="G17" s="43"/>
      <c r="H17" s="43"/>
      <c r="I17" s="43"/>
      <c r="J17" s="43"/>
      <c r="K17" s="43"/>
      <c r="L17" s="43"/>
      <c r="M17" s="44"/>
    </row>
    <row r="18" spans="1:13" ht="15.75" thickBot="1" x14ac:dyDescent="0.3">
      <c r="A18" s="45"/>
      <c r="B18" s="46"/>
      <c r="C18" s="46"/>
      <c r="D18" s="46"/>
      <c r="E18" s="46"/>
      <c r="F18" s="46"/>
      <c r="G18" s="46"/>
      <c r="H18" s="46"/>
      <c r="I18" s="46"/>
      <c r="J18" s="46"/>
      <c r="K18" s="46"/>
      <c r="L18" s="46"/>
      <c r="M18" s="47"/>
    </row>
    <row r="19" spans="1:13" x14ac:dyDescent="0.25">
      <c r="A19" s="62" t="s">
        <v>56</v>
      </c>
      <c r="B19" s="1"/>
      <c r="C19" s="1"/>
      <c r="D19" s="1"/>
      <c r="E19" s="1"/>
      <c r="F19" s="1"/>
      <c r="G19" s="1"/>
      <c r="H19" s="1"/>
      <c r="I19" s="1"/>
      <c r="J19" s="1"/>
      <c r="K19" s="1"/>
      <c r="L19" s="1"/>
      <c r="M19" s="39"/>
    </row>
    <row r="20" spans="1:13" x14ac:dyDescent="0.25">
      <c r="A20" s="62" t="s">
        <v>72</v>
      </c>
      <c r="B20" s="1"/>
      <c r="C20" s="1"/>
      <c r="D20" s="1"/>
      <c r="E20" s="1"/>
      <c r="F20" s="1"/>
      <c r="G20" s="1"/>
      <c r="H20" s="1"/>
      <c r="I20" s="1"/>
      <c r="J20" s="1"/>
      <c r="K20" s="1"/>
      <c r="L20" s="1"/>
      <c r="M20" s="39"/>
    </row>
    <row r="21" spans="1:13" x14ac:dyDescent="0.25">
      <c r="A21" s="62"/>
      <c r="B21" s="1"/>
      <c r="C21" s="1"/>
      <c r="D21" s="1"/>
      <c r="E21" s="1"/>
      <c r="F21" s="1"/>
      <c r="G21" s="1"/>
      <c r="H21" s="1"/>
      <c r="I21" s="1"/>
      <c r="J21" s="1"/>
      <c r="K21" s="1"/>
      <c r="L21" s="1"/>
      <c r="M21" s="39"/>
    </row>
    <row r="22" spans="1:13" x14ac:dyDescent="0.25">
      <c r="A22" s="62" t="s">
        <v>57</v>
      </c>
      <c r="B22" s="1"/>
      <c r="C22" s="1"/>
      <c r="D22" s="1"/>
      <c r="E22" s="1"/>
      <c r="F22" s="1"/>
      <c r="G22" s="1"/>
      <c r="H22" s="1"/>
      <c r="I22" s="1"/>
      <c r="J22" s="1"/>
      <c r="K22" s="1"/>
      <c r="L22" s="1"/>
      <c r="M22" s="39"/>
    </row>
    <row r="23" spans="1:13" x14ac:dyDescent="0.25">
      <c r="A23" s="63" t="s">
        <v>73</v>
      </c>
      <c r="B23" s="1"/>
      <c r="C23" s="1"/>
      <c r="D23" s="1"/>
      <c r="E23" s="1"/>
      <c r="F23" s="1"/>
      <c r="G23" s="1"/>
      <c r="H23" s="1"/>
      <c r="I23" s="1"/>
      <c r="J23" s="1"/>
      <c r="K23" s="1"/>
      <c r="L23" s="1"/>
      <c r="M23" s="39"/>
    </row>
    <row r="24" spans="1:13" x14ac:dyDescent="0.25">
      <c r="A24" s="98"/>
      <c r="B24" s="1"/>
      <c r="C24" s="1"/>
      <c r="D24" s="1"/>
      <c r="E24" s="1"/>
      <c r="F24" s="1"/>
      <c r="G24" s="1"/>
      <c r="H24" s="1"/>
      <c r="I24" s="1"/>
      <c r="J24" s="1"/>
      <c r="K24" s="1"/>
      <c r="L24" s="1"/>
      <c r="M24" s="39"/>
    </row>
    <row r="25" spans="1:13" x14ac:dyDescent="0.25">
      <c r="A25" s="38" t="s">
        <v>81</v>
      </c>
      <c r="B25" s="1"/>
      <c r="C25" s="1"/>
      <c r="D25" s="1"/>
      <c r="E25" s="1"/>
      <c r="F25" s="1"/>
      <c r="G25" s="1"/>
      <c r="H25" s="1"/>
      <c r="I25" s="1"/>
      <c r="J25" s="1"/>
      <c r="K25" s="1"/>
      <c r="L25" s="1"/>
      <c r="M25" s="39"/>
    </row>
    <row r="26" spans="1:13" x14ac:dyDescent="0.25">
      <c r="A26" s="38" t="s">
        <v>75</v>
      </c>
      <c r="B26" s="1"/>
      <c r="C26" s="1"/>
      <c r="D26" s="1"/>
      <c r="E26" s="1"/>
      <c r="F26" s="1"/>
      <c r="G26" s="1"/>
      <c r="H26" s="1"/>
      <c r="I26" s="1"/>
      <c r="J26" s="1"/>
      <c r="K26" s="1"/>
      <c r="L26" s="1"/>
      <c r="M26" s="39"/>
    </row>
    <row r="27" spans="1:13" x14ac:dyDescent="0.25">
      <c r="A27" s="38"/>
      <c r="B27" s="1"/>
      <c r="C27" s="1"/>
      <c r="D27" s="1"/>
      <c r="E27" s="1"/>
      <c r="F27" s="1"/>
      <c r="G27" s="1"/>
      <c r="H27" s="1"/>
      <c r="I27" s="1"/>
      <c r="J27" s="1"/>
      <c r="K27" s="1"/>
      <c r="L27" s="1"/>
      <c r="M27" s="39"/>
    </row>
    <row r="28" spans="1:13" x14ac:dyDescent="0.25">
      <c r="A28" s="38" t="s">
        <v>42</v>
      </c>
      <c r="B28" s="1"/>
      <c r="C28" s="1"/>
      <c r="D28" s="1"/>
      <c r="E28" s="1"/>
      <c r="F28" s="1"/>
      <c r="G28" s="1"/>
      <c r="H28" s="1"/>
      <c r="I28" s="1"/>
      <c r="J28" s="1"/>
      <c r="K28" s="1"/>
      <c r="L28" s="1"/>
      <c r="M28" s="39"/>
    </row>
    <row r="29" spans="1:13" x14ac:dyDescent="0.25">
      <c r="A29" s="38" t="s">
        <v>82</v>
      </c>
      <c r="B29" s="1"/>
      <c r="C29" s="1"/>
      <c r="D29" s="1"/>
      <c r="E29" s="1"/>
      <c r="F29" s="1"/>
      <c r="G29" s="1"/>
      <c r="H29" s="1"/>
      <c r="I29" s="1"/>
      <c r="J29" s="1"/>
      <c r="K29" s="1"/>
      <c r="L29" s="1"/>
      <c r="M29" s="39"/>
    </row>
    <row r="30" spans="1:13" x14ac:dyDescent="0.25">
      <c r="A30" s="38" t="s">
        <v>39</v>
      </c>
      <c r="B30" s="1"/>
      <c r="C30" s="1"/>
      <c r="D30" s="1"/>
      <c r="E30" s="1"/>
      <c r="F30" s="1"/>
      <c r="G30" s="1"/>
      <c r="H30" s="1"/>
      <c r="I30" s="1"/>
      <c r="J30" s="1"/>
      <c r="K30" s="1"/>
      <c r="L30" s="1"/>
      <c r="M30" s="39"/>
    </row>
    <row r="31" spans="1:13" x14ac:dyDescent="0.25">
      <c r="A31" s="38" t="s">
        <v>38</v>
      </c>
      <c r="B31" s="1"/>
      <c r="C31" s="1"/>
      <c r="D31" s="1"/>
      <c r="E31" s="1"/>
      <c r="F31" s="1"/>
      <c r="G31" s="1"/>
      <c r="H31" s="1"/>
      <c r="I31" s="1"/>
      <c r="J31" s="1"/>
      <c r="K31" s="1"/>
      <c r="L31" s="1"/>
      <c r="M31" s="39"/>
    </row>
    <row r="32" spans="1:13" x14ac:dyDescent="0.25">
      <c r="A32" s="38" t="s">
        <v>83</v>
      </c>
      <c r="B32" s="1"/>
      <c r="C32" s="1"/>
      <c r="D32" s="1"/>
      <c r="E32" s="1"/>
      <c r="F32" s="1"/>
      <c r="G32" s="1"/>
      <c r="H32" s="1"/>
      <c r="I32" s="1"/>
      <c r="J32" s="1"/>
      <c r="K32" s="1"/>
      <c r="L32" s="1"/>
      <c r="M32" s="39"/>
    </row>
    <row r="33" spans="1:13" x14ac:dyDescent="0.25">
      <c r="A33" s="38" t="s">
        <v>40</v>
      </c>
      <c r="B33" s="1"/>
      <c r="C33" s="1"/>
      <c r="D33" s="1"/>
      <c r="E33" s="1"/>
      <c r="F33" s="1"/>
      <c r="G33" s="1"/>
      <c r="H33" s="1"/>
      <c r="I33" s="1"/>
      <c r="J33" s="1"/>
      <c r="K33" s="1"/>
      <c r="L33" s="1"/>
      <c r="M33" s="39"/>
    </row>
    <row r="34" spans="1:13" x14ac:dyDescent="0.25">
      <c r="A34" s="38" t="s">
        <v>41</v>
      </c>
      <c r="B34" s="1"/>
      <c r="C34" s="1"/>
      <c r="D34" s="1"/>
      <c r="E34" s="1"/>
      <c r="F34" s="1"/>
      <c r="G34" s="1"/>
      <c r="H34" s="1"/>
      <c r="I34" s="1"/>
      <c r="J34" s="1"/>
      <c r="K34" s="1"/>
      <c r="L34" s="1"/>
      <c r="M34" s="39"/>
    </row>
    <row r="35" spans="1:13" x14ac:dyDescent="0.25">
      <c r="A35" s="38"/>
      <c r="B35" s="1"/>
      <c r="C35" s="1"/>
      <c r="D35" s="1"/>
      <c r="E35" s="1"/>
      <c r="F35" s="1"/>
      <c r="G35" s="1"/>
      <c r="H35" s="1"/>
      <c r="I35" s="1"/>
      <c r="J35" s="1"/>
      <c r="K35" s="1"/>
      <c r="L35" s="1"/>
      <c r="M35" s="39"/>
    </row>
    <row r="36" spans="1:13" x14ac:dyDescent="0.25">
      <c r="A36" s="38" t="s">
        <v>84</v>
      </c>
      <c r="B36" s="1"/>
      <c r="C36" s="1"/>
      <c r="D36" s="1"/>
      <c r="E36" s="1"/>
      <c r="F36" s="1"/>
      <c r="G36" s="1"/>
      <c r="H36" s="1"/>
      <c r="I36" s="1"/>
      <c r="J36" s="1"/>
      <c r="K36" s="1"/>
      <c r="L36" s="1"/>
      <c r="M36" s="39"/>
    </row>
    <row r="37" spans="1:13" x14ac:dyDescent="0.25">
      <c r="A37" s="38"/>
      <c r="B37" s="1"/>
      <c r="C37" s="1"/>
      <c r="D37" s="1"/>
      <c r="E37" s="1"/>
      <c r="F37" s="1"/>
      <c r="G37" s="1"/>
      <c r="H37" s="1"/>
      <c r="I37" s="1"/>
      <c r="J37" s="1"/>
      <c r="K37" s="1"/>
      <c r="L37" s="1"/>
      <c r="M37" s="39"/>
    </row>
    <row r="38" spans="1:13" x14ac:dyDescent="0.25">
      <c r="A38" s="48" t="s">
        <v>29</v>
      </c>
      <c r="B38" s="1"/>
      <c r="C38" s="1"/>
      <c r="D38" s="1"/>
      <c r="E38" s="1"/>
      <c r="F38" s="1"/>
      <c r="G38" s="1"/>
      <c r="H38" s="1"/>
      <c r="I38" s="1"/>
      <c r="J38" s="1"/>
      <c r="K38" s="1"/>
      <c r="L38" s="1"/>
      <c r="M38" s="39"/>
    </row>
    <row r="39" spans="1:13" ht="15.75" thickBot="1" x14ac:dyDescent="0.3">
      <c r="A39" s="45"/>
      <c r="B39" s="46"/>
      <c r="C39" s="46"/>
      <c r="D39" s="46"/>
      <c r="E39" s="46"/>
      <c r="F39" s="46"/>
      <c r="G39" s="46"/>
      <c r="H39" s="46"/>
      <c r="I39" s="46"/>
      <c r="J39" s="46"/>
      <c r="K39" s="46"/>
      <c r="L39" s="46"/>
      <c r="M39" s="47"/>
    </row>
  </sheetData>
  <sheetProtection algorithmName="SHA-512" hashValue="fJU9bP4O1cD+7I+oOnuCwrERRdLKg+EybwLYeprrY24YngjDriGRYF26033OZ9d+KFCeAVBuo++educp8zDyhw==" saltValue="T+32vvP7F0Xq2W8JdCodVw==" spinCount="100000" sheet="1" formatCells="0" formatColumns="0" formatRows="0" insertColumns="0" insertRows="0" insertHyperlinks="0" deleteColumns="0" deleteRows="0" sort="0" autoFilter="0" pivotTables="0"/>
  <mergeCells count="1">
    <mergeCell ref="A2:M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BDCF5-BFA6-4D4B-82A7-18DE2A33172E}">
  <sheetPr>
    <tabColor theme="7" tint="0.39997558519241921"/>
  </sheetPr>
  <dimension ref="A1:L53"/>
  <sheetViews>
    <sheetView topLeftCell="A9" zoomScale="110" zoomScaleNormal="110" workbookViewId="0">
      <selection activeCell="D20" sqref="D20"/>
    </sheetView>
  </sheetViews>
  <sheetFormatPr baseColWidth="10" defaultColWidth="11.42578125" defaultRowHeight="15" x14ac:dyDescent="0.25"/>
  <cols>
    <col min="1" max="1" width="14.42578125" style="20" customWidth="1"/>
    <col min="2" max="2" width="22.5703125" style="20" customWidth="1"/>
    <col min="3" max="3" width="11.42578125" style="20"/>
    <col min="4" max="4" width="14.140625" style="20" customWidth="1"/>
    <col min="5" max="5" width="11.42578125" style="20"/>
    <col min="6" max="6" width="21.28515625" style="20" customWidth="1"/>
    <col min="7" max="7" width="18.42578125" style="20" customWidth="1"/>
    <col min="8" max="8" width="22.7109375" style="20" customWidth="1"/>
    <col min="9" max="10" width="13.85546875" style="20" customWidth="1"/>
    <col min="11" max="16384" width="11.42578125" style="20"/>
  </cols>
  <sheetData>
    <row r="1" spans="1:12" ht="15.75" thickBot="1" x14ac:dyDescent="0.3"/>
    <row r="2" spans="1:12" ht="15.75" thickBot="1" x14ac:dyDescent="0.3">
      <c r="B2" s="157" t="s">
        <v>8</v>
      </c>
      <c r="C2" s="158"/>
      <c r="D2" s="158"/>
      <c r="E2" s="158"/>
      <c r="F2" s="158"/>
      <c r="G2" s="158"/>
      <c r="H2" s="159"/>
    </row>
    <row r="5" spans="1:12" x14ac:dyDescent="0.25">
      <c r="A5" s="62" t="s">
        <v>56</v>
      </c>
    </row>
    <row r="6" spans="1:12" x14ac:dyDescent="0.25">
      <c r="A6" s="62" t="s">
        <v>47</v>
      </c>
    </row>
    <row r="7" spans="1:12" x14ac:dyDescent="0.25">
      <c r="A7" s="62"/>
    </row>
    <row r="8" spans="1:12" x14ac:dyDescent="0.25">
      <c r="A8" s="62" t="s">
        <v>57</v>
      </c>
    </row>
    <row r="9" spans="1:12" x14ac:dyDescent="0.25">
      <c r="A9" s="63" t="s">
        <v>48</v>
      </c>
    </row>
    <row r="10" spans="1:12" ht="15.75" thickBot="1" x14ac:dyDescent="0.3"/>
    <row r="11" spans="1:12" x14ac:dyDescent="0.25">
      <c r="A11" s="160" t="s">
        <v>9</v>
      </c>
      <c r="B11" s="55" t="s">
        <v>10</v>
      </c>
      <c r="C11" s="21"/>
      <c r="D11" s="21"/>
      <c r="E11" s="21"/>
      <c r="F11" s="21"/>
      <c r="G11" s="21"/>
      <c r="H11" s="22"/>
    </row>
    <row r="12" spans="1:12" ht="15.75" thickBot="1" x14ac:dyDescent="0.3">
      <c r="A12" s="161"/>
      <c r="B12" s="56"/>
      <c r="C12" s="23"/>
      <c r="D12" s="23"/>
      <c r="E12" s="23"/>
      <c r="F12" s="23"/>
      <c r="G12" s="23"/>
      <c r="H12" s="24"/>
    </row>
    <row r="13" spans="1:12" ht="15.75" thickBot="1" x14ac:dyDescent="0.3">
      <c r="A13" s="161"/>
      <c r="B13" s="57" t="s">
        <v>11</v>
      </c>
      <c r="C13" s="25">
        <f>ROUNDUP(C17/C14,4)</f>
        <v>0</v>
      </c>
      <c r="D13" s="25">
        <f>ROUNDUP(D17/C14,4)</f>
        <v>0</v>
      </c>
      <c r="E13" s="25">
        <f>ROUNDUP(E17/C14,4)</f>
        <v>0</v>
      </c>
      <c r="F13" s="25">
        <f>ROUNDUP(F17/C14,4)</f>
        <v>0</v>
      </c>
      <c r="G13" s="23"/>
      <c r="H13" s="24"/>
    </row>
    <row r="14" spans="1:12" ht="15.75" thickBot="1" x14ac:dyDescent="0.3">
      <c r="A14" s="161"/>
      <c r="B14" s="57" t="s">
        <v>12</v>
      </c>
      <c r="C14" s="26">
        <v>850</v>
      </c>
      <c r="D14" s="58"/>
      <c r="E14" s="58"/>
      <c r="F14" s="59"/>
      <c r="G14" s="23"/>
      <c r="H14" s="24"/>
    </row>
    <row r="15" spans="1:12" ht="15.75" thickBot="1" x14ac:dyDescent="0.3">
      <c r="A15" s="161"/>
      <c r="B15" s="56"/>
      <c r="C15" s="23"/>
      <c r="D15" s="23"/>
      <c r="E15" s="23"/>
      <c r="F15" s="23"/>
      <c r="G15" s="23"/>
      <c r="H15" s="24"/>
      <c r="L15" s="28"/>
    </row>
    <row r="16" spans="1:12" ht="78.599999999999994" customHeight="1" thickBot="1" x14ac:dyDescent="0.3">
      <c r="A16" s="161"/>
      <c r="B16" s="60" t="s">
        <v>63</v>
      </c>
      <c r="C16" s="29" t="s">
        <v>13</v>
      </c>
      <c r="D16" s="29" t="s">
        <v>14</v>
      </c>
      <c r="E16" s="29" t="s">
        <v>15</v>
      </c>
      <c r="F16" s="29" t="s">
        <v>16</v>
      </c>
      <c r="G16" s="169" t="s">
        <v>49</v>
      </c>
      <c r="H16" s="24"/>
    </row>
    <row r="17" spans="1:8" ht="15.75" thickBot="1" x14ac:dyDescent="0.3">
      <c r="A17" s="161"/>
      <c r="B17" s="60" t="s">
        <v>43</v>
      </c>
      <c r="C17" s="100"/>
      <c r="D17" s="100"/>
      <c r="E17" s="100"/>
      <c r="F17" s="100"/>
      <c r="G17" s="169"/>
      <c r="H17" s="24"/>
    </row>
    <row r="18" spans="1:8" x14ac:dyDescent="0.25">
      <c r="A18" s="161"/>
      <c r="B18" s="56"/>
      <c r="C18" s="23"/>
      <c r="D18" s="23"/>
      <c r="E18" s="23"/>
      <c r="F18" s="23"/>
      <c r="G18" s="23"/>
      <c r="H18" s="24"/>
    </row>
    <row r="19" spans="1:8" x14ac:dyDescent="0.25">
      <c r="A19" s="161"/>
      <c r="B19" s="61" t="s">
        <v>68</v>
      </c>
      <c r="C19" s="23"/>
      <c r="D19" s="23"/>
      <c r="E19" s="23"/>
      <c r="F19" s="23"/>
      <c r="G19" s="23"/>
      <c r="H19" s="24"/>
    </row>
    <row r="20" spans="1:8" ht="15.75" thickBot="1" x14ac:dyDescent="0.3">
      <c r="A20" s="161"/>
      <c r="B20" s="56"/>
      <c r="C20" s="23"/>
      <c r="D20" s="23"/>
      <c r="E20" s="23"/>
      <c r="F20" s="23"/>
      <c r="G20" s="23"/>
      <c r="H20" s="24"/>
    </row>
    <row r="21" spans="1:8" ht="15.75" thickBot="1" x14ac:dyDescent="0.3">
      <c r="A21" s="161"/>
      <c r="B21" s="57" t="s">
        <v>12</v>
      </c>
      <c r="C21" s="49">
        <v>720</v>
      </c>
      <c r="D21" s="23"/>
      <c r="E21" s="23"/>
      <c r="F21" s="23"/>
      <c r="G21" s="23"/>
      <c r="H21" s="24"/>
    </row>
    <row r="22" spans="1:8" ht="39" thickBot="1" x14ac:dyDescent="0.3">
      <c r="A22" s="161"/>
      <c r="B22" s="96" t="s">
        <v>63</v>
      </c>
      <c r="C22" s="97" t="s">
        <v>32</v>
      </c>
      <c r="D22" s="97" t="s">
        <v>33</v>
      </c>
      <c r="E22" s="97" t="s">
        <v>34</v>
      </c>
      <c r="F22" s="97" t="s">
        <v>35</v>
      </c>
      <c r="G22" s="23"/>
      <c r="H22" s="24"/>
    </row>
    <row r="23" spans="1:8" ht="26.25" thickBot="1" x14ac:dyDescent="0.3">
      <c r="A23" s="161"/>
      <c r="B23" s="60" t="s">
        <v>36</v>
      </c>
      <c r="C23" s="101"/>
      <c r="D23" s="101"/>
      <c r="E23" s="101"/>
      <c r="F23" s="101"/>
      <c r="G23" s="23"/>
      <c r="H23" s="24"/>
    </row>
    <row r="24" spans="1:8" ht="32.25" customHeight="1" thickBot="1" x14ac:dyDescent="0.3">
      <c r="A24" s="161"/>
      <c r="B24" s="60" t="s">
        <v>64</v>
      </c>
      <c r="C24" s="32">
        <f>IF(C23*0.9&lt;7.2,C23*0.9,7.2)</f>
        <v>0</v>
      </c>
      <c r="D24" s="32">
        <f>IF(D23*0.9&lt;7.2,D23*0.9,7.2)</f>
        <v>0</v>
      </c>
      <c r="E24" s="32">
        <f>IF(E23*0.9&lt;3.6,E23*0.9,3.6)</f>
        <v>0</v>
      </c>
      <c r="F24" s="32">
        <f>IF(F23*0.9&lt;3.6,F23*0.9,3.6)</f>
        <v>0</v>
      </c>
      <c r="G24" s="155"/>
      <c r="H24" s="156"/>
    </row>
    <row r="25" spans="1:8" ht="15.75" thickBot="1" x14ac:dyDescent="0.3">
      <c r="A25" s="161"/>
      <c r="B25" s="56"/>
      <c r="C25" s="23"/>
      <c r="D25" s="23"/>
      <c r="E25" s="23"/>
      <c r="F25" s="23"/>
      <c r="G25" s="23"/>
      <c r="H25" s="24"/>
    </row>
    <row r="26" spans="1:8" ht="15.75" thickBot="1" x14ac:dyDescent="0.3">
      <c r="A26" s="161"/>
      <c r="B26" s="57" t="s">
        <v>12</v>
      </c>
      <c r="C26" s="49">
        <v>850</v>
      </c>
      <c r="D26" s="23"/>
      <c r="E26" s="23"/>
      <c r="F26" s="23"/>
      <c r="G26" s="23"/>
      <c r="H26" s="24"/>
    </row>
    <row r="27" spans="1:8" ht="39" thickBot="1" x14ac:dyDescent="0.3">
      <c r="A27" s="161"/>
      <c r="B27" s="96" t="s">
        <v>63</v>
      </c>
      <c r="C27" s="97" t="s">
        <v>32</v>
      </c>
      <c r="D27" s="97" t="s">
        <v>33</v>
      </c>
      <c r="E27" s="97" t="s">
        <v>34</v>
      </c>
      <c r="F27" s="97" t="s">
        <v>35</v>
      </c>
      <c r="G27" s="23"/>
      <c r="H27" s="24"/>
    </row>
    <row r="28" spans="1:8" ht="26.25" thickBot="1" x14ac:dyDescent="0.3">
      <c r="A28" s="161"/>
      <c r="B28" s="60" t="s">
        <v>36</v>
      </c>
      <c r="C28" s="101"/>
      <c r="D28" s="101"/>
      <c r="E28" s="101"/>
      <c r="F28" s="101"/>
      <c r="G28" s="23"/>
      <c r="H28" s="24"/>
    </row>
    <row r="29" spans="1:8" ht="32.25" customHeight="1" thickBot="1" x14ac:dyDescent="0.3">
      <c r="A29" s="161"/>
      <c r="B29" s="60" t="s">
        <v>64</v>
      </c>
      <c r="C29" s="32">
        <f>IF(C28*0.5&lt;4,C28*0.5,4)</f>
        <v>0</v>
      </c>
      <c r="D29" s="32">
        <f>IF(D28*0.5&lt;4,D28*0.5,4)</f>
        <v>0</v>
      </c>
      <c r="E29" s="32">
        <f>IF(E28*0.5&lt;2,E28*0.5,2)</f>
        <v>0</v>
      </c>
      <c r="F29" s="32">
        <f>IF(F28*0.5&lt;2,F28*0.5,2)</f>
        <v>0</v>
      </c>
      <c r="G29" s="155"/>
      <c r="H29" s="156"/>
    </row>
    <row r="30" spans="1:8" x14ac:dyDescent="0.25">
      <c r="A30" s="161"/>
      <c r="B30" s="56"/>
      <c r="C30" s="23"/>
      <c r="D30" s="23"/>
      <c r="E30" s="23"/>
      <c r="F30" s="23"/>
      <c r="G30" s="23"/>
      <c r="H30" s="24"/>
    </row>
    <row r="31" spans="1:8" ht="15.75" thickBot="1" x14ac:dyDescent="0.3">
      <c r="A31" s="161"/>
      <c r="B31" s="61"/>
      <c r="C31" s="23"/>
      <c r="D31" s="23"/>
      <c r="E31" s="23"/>
      <c r="F31" s="23"/>
      <c r="G31" s="23"/>
      <c r="H31" s="24"/>
    </row>
    <row r="32" spans="1:8" ht="15" customHeight="1" thickBot="1" x14ac:dyDescent="0.3">
      <c r="A32" s="161"/>
      <c r="B32" s="170" t="s">
        <v>65</v>
      </c>
      <c r="C32" s="171"/>
      <c r="D32" s="172"/>
      <c r="E32" s="23"/>
      <c r="F32" s="173" t="s">
        <v>66</v>
      </c>
      <c r="G32" s="174"/>
      <c r="H32" s="53"/>
    </row>
    <row r="33" spans="1:8" ht="25.5" x14ac:dyDescent="0.25">
      <c r="A33" s="161"/>
      <c r="B33" s="90" t="s">
        <v>0</v>
      </c>
      <c r="C33" s="91" t="s">
        <v>61</v>
      </c>
      <c r="D33" s="92" t="s">
        <v>1</v>
      </c>
      <c r="E33" s="93"/>
      <c r="F33" s="94" t="s">
        <v>0</v>
      </c>
      <c r="G33" s="95" t="s">
        <v>61</v>
      </c>
      <c r="H33" s="24"/>
    </row>
    <row r="34" spans="1:8" x14ac:dyDescent="0.25">
      <c r="A34" s="161"/>
      <c r="B34" s="50" t="s">
        <v>2</v>
      </c>
      <c r="C34" s="4">
        <v>14</v>
      </c>
      <c r="D34" s="6">
        <v>1.7000000000000001E-2</v>
      </c>
      <c r="E34" s="23"/>
      <c r="F34" s="50" t="s">
        <v>2</v>
      </c>
      <c r="G34" s="9">
        <v>15</v>
      </c>
      <c r="H34" s="24"/>
    </row>
    <row r="35" spans="1:8" ht="40.15" customHeight="1" x14ac:dyDescent="0.25">
      <c r="A35" s="161"/>
      <c r="B35" s="50" t="s">
        <v>3</v>
      </c>
      <c r="C35" s="4">
        <v>11</v>
      </c>
      <c r="D35" s="6">
        <v>1.2999999999999999E-2</v>
      </c>
      <c r="E35" s="23"/>
      <c r="F35" s="50" t="s">
        <v>3</v>
      </c>
      <c r="G35" s="9">
        <v>12</v>
      </c>
      <c r="H35" s="24"/>
    </row>
    <row r="36" spans="1:8" ht="40.15" customHeight="1" x14ac:dyDescent="0.25">
      <c r="A36" s="161"/>
      <c r="B36" s="50" t="s">
        <v>4</v>
      </c>
      <c r="C36" s="5">
        <v>10</v>
      </c>
      <c r="D36" s="6">
        <v>1.2E-2</v>
      </c>
      <c r="E36" s="23"/>
      <c r="F36" s="50" t="s">
        <v>4</v>
      </c>
      <c r="G36" s="10">
        <v>11</v>
      </c>
      <c r="H36" s="24"/>
    </row>
    <row r="37" spans="1:8" ht="40.15" customHeight="1" thickBot="1" x14ac:dyDescent="0.3">
      <c r="A37" s="162"/>
      <c r="B37" s="51" t="s">
        <v>5</v>
      </c>
      <c r="C37" s="7">
        <v>7</v>
      </c>
      <c r="D37" s="8">
        <v>8.9999999999999993E-3</v>
      </c>
      <c r="E37" s="30"/>
      <c r="F37" s="51" t="s">
        <v>5</v>
      </c>
      <c r="G37" s="11">
        <v>8</v>
      </c>
      <c r="H37" s="31"/>
    </row>
    <row r="38" spans="1:8" ht="15.75" thickBot="1" x14ac:dyDescent="0.3">
      <c r="F38" s="27"/>
    </row>
    <row r="39" spans="1:8" ht="15.75" thickBot="1" x14ac:dyDescent="0.3">
      <c r="A39" s="163" t="s">
        <v>62</v>
      </c>
      <c r="B39" s="175" t="s">
        <v>6</v>
      </c>
      <c r="C39" s="175"/>
      <c r="D39" s="176"/>
      <c r="E39" s="64"/>
      <c r="F39" s="177" t="s">
        <v>7</v>
      </c>
      <c r="G39" s="178"/>
      <c r="H39" s="65"/>
    </row>
    <row r="40" spans="1:8" ht="40.9" customHeight="1" x14ac:dyDescent="0.25">
      <c r="A40" s="164"/>
      <c r="B40" s="84" t="s">
        <v>0</v>
      </c>
      <c r="C40" s="85" t="s">
        <v>61</v>
      </c>
      <c r="D40" s="86" t="s">
        <v>67</v>
      </c>
      <c r="E40" s="87"/>
      <c r="F40" s="88" t="s">
        <v>0</v>
      </c>
      <c r="G40" s="89" t="s">
        <v>61</v>
      </c>
      <c r="H40" s="66"/>
    </row>
    <row r="41" spans="1:8" ht="40.9" customHeight="1" x14ac:dyDescent="0.25">
      <c r="A41" s="164"/>
      <c r="B41" s="79" t="s">
        <v>2</v>
      </c>
      <c r="C41" s="12">
        <v>23</v>
      </c>
      <c r="D41" s="179" t="s">
        <v>58</v>
      </c>
      <c r="E41" s="1"/>
      <c r="F41" s="52" t="s">
        <v>2</v>
      </c>
      <c r="G41" s="14">
        <v>24</v>
      </c>
      <c r="H41" s="66"/>
    </row>
    <row r="42" spans="1:8" ht="40.9" customHeight="1" x14ac:dyDescent="0.25">
      <c r="A42" s="164"/>
      <c r="B42" s="79" t="s">
        <v>3</v>
      </c>
      <c r="C42" s="12">
        <v>15</v>
      </c>
      <c r="D42" s="179"/>
      <c r="E42" s="1"/>
      <c r="F42" s="52" t="s">
        <v>3</v>
      </c>
      <c r="G42" s="14">
        <v>16</v>
      </c>
      <c r="H42" s="66"/>
    </row>
    <row r="43" spans="1:8" ht="40.9" customHeight="1" x14ac:dyDescent="0.25">
      <c r="A43" s="164"/>
      <c r="B43" s="79" t="s">
        <v>4</v>
      </c>
      <c r="C43" s="13">
        <v>19</v>
      </c>
      <c r="D43" s="179"/>
      <c r="E43" s="1"/>
      <c r="F43" s="52" t="s">
        <v>4</v>
      </c>
      <c r="G43" s="15">
        <v>20</v>
      </c>
      <c r="H43" s="66"/>
    </row>
    <row r="44" spans="1:8" ht="40.9" customHeight="1" thickBot="1" x14ac:dyDescent="0.3">
      <c r="A44" s="165"/>
      <c r="B44" s="80" t="s">
        <v>5</v>
      </c>
      <c r="C44" s="81">
        <v>11</v>
      </c>
      <c r="D44" s="180"/>
      <c r="E44" s="69"/>
      <c r="F44" s="82" t="s">
        <v>5</v>
      </c>
      <c r="G44" s="83">
        <v>12</v>
      </c>
      <c r="H44" s="71"/>
    </row>
    <row r="45" spans="1:8" ht="15.75" thickBot="1" x14ac:dyDescent="0.3"/>
    <row r="46" spans="1:8" ht="15.75" thickBot="1" x14ac:dyDescent="0.3">
      <c r="A46" s="166" t="s">
        <v>54</v>
      </c>
      <c r="B46" s="181" t="s">
        <v>59</v>
      </c>
      <c r="C46" s="181"/>
      <c r="D46" s="182"/>
      <c r="E46" s="64"/>
      <c r="F46" s="183" t="s">
        <v>60</v>
      </c>
      <c r="G46" s="182"/>
      <c r="H46" s="65"/>
    </row>
    <row r="47" spans="1:8" ht="34.9" customHeight="1" x14ac:dyDescent="0.25">
      <c r="A47" s="167"/>
      <c r="B47" s="74" t="s">
        <v>0</v>
      </c>
      <c r="C47" s="75" t="s">
        <v>61</v>
      </c>
      <c r="D47" s="76" t="s">
        <v>67</v>
      </c>
      <c r="E47" s="1"/>
      <c r="F47" s="77" t="s">
        <v>0</v>
      </c>
      <c r="G47" s="78" t="s">
        <v>61</v>
      </c>
      <c r="H47" s="66"/>
    </row>
    <row r="48" spans="1:8" ht="34.9" customHeight="1" x14ac:dyDescent="0.25">
      <c r="A48" s="167"/>
      <c r="B48" s="72" t="s">
        <v>2</v>
      </c>
      <c r="C48" s="16">
        <v>30</v>
      </c>
      <c r="D48" s="153" t="s">
        <v>58</v>
      </c>
      <c r="E48" s="1"/>
      <c r="F48" s="54" t="s">
        <v>2</v>
      </c>
      <c r="G48" s="18">
        <v>30</v>
      </c>
      <c r="H48" s="66"/>
    </row>
    <row r="49" spans="1:8" ht="39.75" customHeight="1" x14ac:dyDescent="0.25">
      <c r="A49" s="167"/>
      <c r="B49" s="72" t="s">
        <v>3</v>
      </c>
      <c r="C49" s="16">
        <v>22</v>
      </c>
      <c r="D49" s="153"/>
      <c r="E49" s="1"/>
      <c r="F49" s="54" t="s">
        <v>3</v>
      </c>
      <c r="G49" s="18">
        <v>22</v>
      </c>
      <c r="H49" s="66"/>
    </row>
    <row r="50" spans="1:8" ht="34.9" customHeight="1" x14ac:dyDescent="0.25">
      <c r="A50" s="167"/>
      <c r="B50" s="72" t="s">
        <v>4</v>
      </c>
      <c r="C50" s="17">
        <v>26</v>
      </c>
      <c r="D50" s="153"/>
      <c r="E50" s="1"/>
      <c r="F50" s="54" t="s">
        <v>4</v>
      </c>
      <c r="G50" s="19">
        <v>26</v>
      </c>
      <c r="H50" s="66"/>
    </row>
    <row r="51" spans="1:8" ht="40.5" customHeight="1" thickBot="1" x14ac:dyDescent="0.3">
      <c r="A51" s="168"/>
      <c r="B51" s="73" t="s">
        <v>5</v>
      </c>
      <c r="C51" s="68">
        <v>18</v>
      </c>
      <c r="D51" s="154"/>
      <c r="E51" s="69"/>
      <c r="F51" s="67" t="s">
        <v>5</v>
      </c>
      <c r="G51" s="70">
        <v>18</v>
      </c>
      <c r="H51" s="71"/>
    </row>
    <row r="53" spans="1:8" x14ac:dyDescent="0.25">
      <c r="A53" s="23"/>
    </row>
  </sheetData>
  <sheetProtection algorithmName="SHA-512" hashValue="Lg4VnQYq2XnWOyTngw90GHnAfwi8v3w66sYuq1CJGhPjXo8Nck6rzOMHrLLqIxvdsHruKad6slMwc7Ool3MC5w==" saltValue="DYCUy4GTSd+FfpKiBFzp/A==" spinCount="100000" sheet="1" formatCells="0" formatColumns="0" formatRows="0" insertColumns="0" insertRows="0" insertHyperlinks="0" deleteColumns="0" deleteRows="0" sort="0" autoFilter="0" pivotTables="0"/>
  <mergeCells count="15">
    <mergeCell ref="D48:D51"/>
    <mergeCell ref="G24:H24"/>
    <mergeCell ref="G29:H29"/>
    <mergeCell ref="B2:H2"/>
    <mergeCell ref="A11:A37"/>
    <mergeCell ref="A39:A44"/>
    <mergeCell ref="A46:A51"/>
    <mergeCell ref="G16:G17"/>
    <mergeCell ref="B32:D32"/>
    <mergeCell ref="F32:G32"/>
    <mergeCell ref="B39:D39"/>
    <mergeCell ref="F39:G39"/>
    <mergeCell ref="D41:D44"/>
    <mergeCell ref="B46:D46"/>
    <mergeCell ref="F46:G46"/>
  </mergeCells>
  <phoneticPr fontId="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C1C0-8C4A-4F3E-8E33-4A77809DF29C}">
  <dimension ref="A1:K39"/>
  <sheetViews>
    <sheetView tabSelected="1" workbookViewId="0">
      <selection activeCell="I10" sqref="I10"/>
    </sheetView>
  </sheetViews>
  <sheetFormatPr baseColWidth="10" defaultRowHeight="15" x14ac:dyDescent="0.25"/>
  <cols>
    <col min="1" max="1" width="15.28515625" customWidth="1"/>
    <col min="2" max="2" width="30.140625" customWidth="1"/>
    <col min="3" max="6" width="14.28515625" customWidth="1"/>
  </cols>
  <sheetData>
    <row r="1" spans="1:11" ht="15.75" thickBot="1" x14ac:dyDescent="0.3">
      <c r="A1" s="20"/>
      <c r="B1" s="20"/>
      <c r="C1" s="20"/>
      <c r="D1" s="20"/>
      <c r="E1" s="20"/>
      <c r="F1" s="20"/>
      <c r="G1" s="20"/>
    </row>
    <row r="2" spans="1:11" ht="15.75" thickBot="1" x14ac:dyDescent="0.3">
      <c r="A2" s="157" t="s">
        <v>8</v>
      </c>
      <c r="B2" s="158"/>
      <c r="C2" s="158"/>
      <c r="D2" s="158"/>
      <c r="E2" s="158"/>
      <c r="F2" s="158"/>
      <c r="G2" s="159"/>
    </row>
    <row r="3" spans="1:11" x14ac:dyDescent="0.25">
      <c r="A3" s="20"/>
      <c r="B3" s="20"/>
      <c r="C3" s="20"/>
      <c r="D3" s="20"/>
      <c r="E3" s="20"/>
      <c r="F3" s="20"/>
      <c r="G3" s="20"/>
    </row>
    <row r="4" spans="1:11" x14ac:dyDescent="0.25">
      <c r="A4" s="102" t="s">
        <v>30</v>
      </c>
      <c r="B4" s="20"/>
      <c r="C4" s="20"/>
      <c r="D4" s="20"/>
      <c r="E4" s="20"/>
      <c r="F4" s="20"/>
      <c r="G4" s="20"/>
    </row>
    <row r="5" spans="1:11" ht="15.75" thickBot="1" x14ac:dyDescent="0.3">
      <c r="A5" s="20"/>
      <c r="B5" s="20"/>
      <c r="C5" s="20"/>
      <c r="D5" s="20"/>
      <c r="E5" s="20"/>
      <c r="F5" s="20"/>
      <c r="G5" s="20"/>
    </row>
    <row r="6" spans="1:11" ht="28.9" customHeight="1" thickBot="1" x14ac:dyDescent="0.3">
      <c r="A6" s="193" t="s">
        <v>9</v>
      </c>
      <c r="B6" s="103"/>
      <c r="C6" s="104" t="s">
        <v>2</v>
      </c>
      <c r="D6" s="104" t="s">
        <v>4</v>
      </c>
      <c r="E6" s="104" t="s">
        <v>20</v>
      </c>
      <c r="F6" s="105" t="s">
        <v>24</v>
      </c>
      <c r="G6" s="20"/>
    </row>
    <row r="7" spans="1:11" ht="15.75" thickBot="1" x14ac:dyDescent="0.3">
      <c r="A7" s="194"/>
      <c r="B7" s="106" t="s">
        <v>19</v>
      </c>
      <c r="C7" s="184"/>
      <c r="D7" s="185"/>
      <c r="E7" s="185"/>
      <c r="F7" s="186"/>
      <c r="G7" s="20"/>
    </row>
    <row r="8" spans="1:11" ht="15.75" thickBot="1" x14ac:dyDescent="0.3">
      <c r="A8" s="194"/>
      <c r="B8" s="107" t="s">
        <v>11</v>
      </c>
      <c r="C8" s="108">
        <f>'Outils de simulation'!C13</f>
        <v>0</v>
      </c>
      <c r="D8" s="108">
        <f>'Outils de simulation'!D13</f>
        <v>0</v>
      </c>
      <c r="E8" s="108">
        <f>'Outils de simulation'!E13</f>
        <v>0</v>
      </c>
      <c r="F8" s="108">
        <f>'Outils de simulation'!F13</f>
        <v>0</v>
      </c>
      <c r="G8" s="20"/>
    </row>
    <row r="9" spans="1:11" ht="15.75" thickBot="1" x14ac:dyDescent="0.3">
      <c r="A9" s="194"/>
      <c r="B9" s="107" t="s">
        <v>17</v>
      </c>
      <c r="C9" s="109">
        <f>IF(C8*C7&lt;=13.99,C8*C7,14)</f>
        <v>0</v>
      </c>
      <c r="D9" s="109">
        <f>IF(D8*C7&lt;=9.99,D8*C7,10)</f>
        <v>0</v>
      </c>
      <c r="E9" s="109">
        <f>IF(E8*C7&lt;=10.99,E8*C7,11)</f>
        <v>0</v>
      </c>
      <c r="F9" s="109">
        <f>IF(F8*C7&lt;=6.99,F8*C7,7)</f>
        <v>0</v>
      </c>
      <c r="G9" s="20"/>
    </row>
    <row r="10" spans="1:11" ht="16.149999999999999" customHeight="1" thickBot="1" x14ac:dyDescent="0.3">
      <c r="A10" s="194"/>
      <c r="B10" s="106" t="s">
        <v>21</v>
      </c>
      <c r="C10" s="127"/>
      <c r="D10" s="110"/>
      <c r="E10" s="127"/>
      <c r="F10" s="110"/>
      <c r="G10" s="20"/>
    </row>
    <row r="11" spans="1:11" ht="15.75" thickBot="1" x14ac:dyDescent="0.3">
      <c r="A11" s="194"/>
      <c r="B11" s="106" t="s">
        <v>22</v>
      </c>
      <c r="C11" s="111">
        <f>IF(C7&lt;=720,'Outils de simulation'!C24,'Outils de simulation'!C29)</f>
        <v>0</v>
      </c>
      <c r="D11" s="112">
        <f>IF(C7&lt;=720,'Outils de simulation'!D24,'Outils de simulation'!D29)</f>
        <v>0</v>
      </c>
      <c r="E11" s="111">
        <f>IF(C7&lt;=720,'Outils de simulation'!E24,'Outils de simulation'!E29)</f>
        <v>0</v>
      </c>
      <c r="F11" s="111">
        <f>IF(C7&lt;=720,'Outils de simulation'!F24,'Outils de simulation'!F29)</f>
        <v>0</v>
      </c>
      <c r="G11" s="113"/>
      <c r="H11" s="99"/>
      <c r="I11" s="99"/>
      <c r="J11" s="99"/>
      <c r="K11" s="99"/>
    </row>
    <row r="12" spans="1:11" ht="15.75" thickBot="1" x14ac:dyDescent="0.3">
      <c r="A12" s="194"/>
      <c r="B12" s="106" t="s">
        <v>23</v>
      </c>
      <c r="C12" s="127"/>
      <c r="D12" s="127"/>
      <c r="E12" s="127"/>
      <c r="F12" s="127"/>
      <c r="G12" s="20"/>
    </row>
    <row r="13" spans="1:11" ht="15.75" thickBot="1" x14ac:dyDescent="0.3">
      <c r="A13" s="194"/>
      <c r="B13" s="114" t="s">
        <v>74</v>
      </c>
      <c r="C13" s="127"/>
      <c r="D13" s="127"/>
      <c r="E13" s="127"/>
      <c r="F13" s="127"/>
      <c r="G13" s="20"/>
    </row>
    <row r="14" spans="1:11" ht="15.75" thickBot="1" x14ac:dyDescent="0.3">
      <c r="A14" s="195"/>
      <c r="B14" s="115" t="s">
        <v>45</v>
      </c>
      <c r="C14" s="116">
        <f>IF(C9-(C11+C12)&gt;C13,C9-(C11+C12),C13)</f>
        <v>0</v>
      </c>
      <c r="D14" s="116">
        <f t="shared" ref="D14:F14" si="0">IF(D9-(D11+D12)&gt;D13,D9-(D11+D12),D13)</f>
        <v>0</v>
      </c>
      <c r="E14" s="116">
        <f t="shared" si="0"/>
        <v>0</v>
      </c>
      <c r="F14" s="116">
        <f t="shared" si="0"/>
        <v>0</v>
      </c>
      <c r="G14" s="20"/>
    </row>
    <row r="15" spans="1:11" s="2" customFormat="1" ht="15.75" thickBot="1" x14ac:dyDescent="0.3">
      <c r="A15" s="117"/>
      <c r="B15" s="118"/>
      <c r="C15" s="118"/>
      <c r="D15" s="118"/>
      <c r="E15" s="118"/>
      <c r="F15" s="118"/>
      <c r="G15" s="118"/>
    </row>
    <row r="16" spans="1:11" ht="30.75" thickBot="1" x14ac:dyDescent="0.3">
      <c r="A16" s="187" t="s">
        <v>18</v>
      </c>
      <c r="B16" s="103"/>
      <c r="C16" s="104" t="s">
        <v>2</v>
      </c>
      <c r="D16" s="104" t="s">
        <v>4</v>
      </c>
      <c r="E16" s="104" t="s">
        <v>20</v>
      </c>
      <c r="F16" s="119" t="s">
        <v>24</v>
      </c>
      <c r="G16" s="20"/>
    </row>
    <row r="17" spans="1:7" ht="15.75" thickBot="1" x14ac:dyDescent="0.3">
      <c r="A17" s="188"/>
      <c r="B17" s="120" t="s">
        <v>19</v>
      </c>
      <c r="C17" s="184"/>
      <c r="D17" s="185"/>
      <c r="E17" s="185"/>
      <c r="F17" s="186"/>
      <c r="G17" s="20"/>
    </row>
    <row r="18" spans="1:7" ht="15.75" thickBot="1" x14ac:dyDescent="0.3">
      <c r="A18" s="188"/>
      <c r="B18" s="107" t="s">
        <v>11</v>
      </c>
      <c r="C18" s="108">
        <f>'Outils de simulation'!C13</f>
        <v>0</v>
      </c>
      <c r="D18" s="108">
        <f>'Outils de simulation'!D13</f>
        <v>0</v>
      </c>
      <c r="E18" s="108">
        <f>'Outils de simulation'!E13</f>
        <v>0</v>
      </c>
      <c r="F18" s="108">
        <f>'Outils de simulation'!F13</f>
        <v>0</v>
      </c>
      <c r="G18" s="20"/>
    </row>
    <row r="19" spans="1:7" ht="15.75" thickBot="1" x14ac:dyDescent="0.3">
      <c r="A19" s="188"/>
      <c r="B19" s="107" t="s">
        <v>17</v>
      </c>
      <c r="C19" s="109">
        <f>IF(C18*C17&lt;=22.99,C18*C17,23)</f>
        <v>0</v>
      </c>
      <c r="D19" s="109">
        <f>IF(D18*C17&lt;=14.99,D18*C17,15)</f>
        <v>0</v>
      </c>
      <c r="E19" s="109">
        <f>IF(E18*C17&lt;=18.99,E18*C17,19)</f>
        <v>0</v>
      </c>
      <c r="F19" s="109">
        <f>IF(F18*C17&lt;=10.99,F18*C17,11)</f>
        <v>0</v>
      </c>
      <c r="G19" s="20"/>
    </row>
    <row r="20" spans="1:7" ht="15.75" thickBot="1" x14ac:dyDescent="0.3">
      <c r="A20" s="188"/>
      <c r="B20" s="106" t="s">
        <v>21</v>
      </c>
      <c r="C20" s="127"/>
      <c r="D20" s="110"/>
      <c r="E20" s="127"/>
      <c r="F20" s="110"/>
      <c r="G20" s="20"/>
    </row>
    <row r="21" spans="1:7" ht="15.75" thickBot="1" x14ac:dyDescent="0.3">
      <c r="A21" s="188"/>
      <c r="B21" s="106" t="s">
        <v>23</v>
      </c>
      <c r="C21" s="127"/>
      <c r="D21" s="127"/>
      <c r="E21" s="127"/>
      <c r="F21" s="127"/>
      <c r="G21" s="20"/>
    </row>
    <row r="22" spans="1:7" ht="15.75" thickBot="1" x14ac:dyDescent="0.3">
      <c r="A22" s="188"/>
      <c r="B22" s="121" t="s">
        <v>55</v>
      </c>
      <c r="C22" s="116">
        <f>IF(C19-C21&lt;=22.99,C19-C21,23)</f>
        <v>0</v>
      </c>
      <c r="D22" s="116">
        <f>IF(D19-D21&lt;=18.99,D19-D21,19)</f>
        <v>0</v>
      </c>
      <c r="E22" s="116">
        <f>IF(E19-E21&lt;=14.99,E19-E21,15)</f>
        <v>0</v>
      </c>
      <c r="F22" s="116">
        <f>IF(F19-F21&lt;=10.99,F19-F21,11)</f>
        <v>0</v>
      </c>
      <c r="G22" s="20"/>
    </row>
    <row r="23" spans="1:7" ht="15.75" thickBot="1" x14ac:dyDescent="0.3">
      <c r="A23" s="189"/>
      <c r="B23" s="115" t="s">
        <v>45</v>
      </c>
      <c r="C23" s="128"/>
      <c r="D23" s="128"/>
      <c r="E23" s="128"/>
      <c r="F23" s="129"/>
      <c r="G23" s="20"/>
    </row>
    <row r="24" spans="1:7" ht="15.75" thickBot="1" x14ac:dyDescent="0.3">
      <c r="A24" s="122"/>
      <c r="B24" s="123"/>
      <c r="C24" s="20"/>
      <c r="D24" s="20"/>
      <c r="E24" s="20"/>
      <c r="F24" s="20"/>
      <c r="G24" s="20"/>
    </row>
    <row r="25" spans="1:7" ht="30.75" thickBot="1" x14ac:dyDescent="0.3">
      <c r="A25" s="190" t="s">
        <v>54</v>
      </c>
      <c r="B25" s="103"/>
      <c r="C25" s="104" t="s">
        <v>2</v>
      </c>
      <c r="D25" s="104" t="s">
        <v>4</v>
      </c>
      <c r="E25" s="104" t="s">
        <v>20</v>
      </c>
      <c r="F25" s="105" t="s">
        <v>24</v>
      </c>
      <c r="G25" s="20"/>
    </row>
    <row r="26" spans="1:7" ht="15.75" thickBot="1" x14ac:dyDescent="0.3">
      <c r="A26" s="191"/>
      <c r="B26" s="106" t="s">
        <v>19</v>
      </c>
      <c r="C26" s="184"/>
      <c r="D26" s="185"/>
      <c r="E26" s="185"/>
      <c r="F26" s="186"/>
      <c r="G26" s="20"/>
    </row>
    <row r="27" spans="1:7" ht="15.75" thickBot="1" x14ac:dyDescent="0.3">
      <c r="A27" s="191"/>
      <c r="B27" s="107" t="s">
        <v>11</v>
      </c>
      <c r="C27" s="108">
        <f>'Outils de simulation'!C13</f>
        <v>0</v>
      </c>
      <c r="D27" s="108">
        <f>'Outils de simulation'!D13</f>
        <v>0</v>
      </c>
      <c r="E27" s="108">
        <f>'Outils de simulation'!E13</f>
        <v>0</v>
      </c>
      <c r="F27" s="108">
        <f>+'Outils de simulation'!F13</f>
        <v>0</v>
      </c>
      <c r="G27" s="20"/>
    </row>
    <row r="28" spans="1:7" ht="15.75" thickBot="1" x14ac:dyDescent="0.3">
      <c r="A28" s="191"/>
      <c r="B28" s="107" t="s">
        <v>17</v>
      </c>
      <c r="C28" s="109">
        <f>IF(C27*C26&lt;=29.99,C27*C26,30)</f>
        <v>0</v>
      </c>
      <c r="D28" s="109">
        <f>IF(D27*C26&lt;=25.99,D27*C26,26)</f>
        <v>0</v>
      </c>
      <c r="E28" s="109">
        <f>IF(E27*C26&lt;=21.99,E27*C26,22)</f>
        <v>0</v>
      </c>
      <c r="F28" s="109">
        <f>IF(F27*C26&lt;=17.99,F27*C26,18)</f>
        <v>0</v>
      </c>
      <c r="G28" s="20"/>
    </row>
    <row r="29" spans="1:7" ht="15.75" thickBot="1" x14ac:dyDescent="0.3">
      <c r="A29" s="191"/>
      <c r="B29" s="106" t="s">
        <v>21</v>
      </c>
      <c r="C29" s="127"/>
      <c r="D29" s="110"/>
      <c r="E29" s="127"/>
      <c r="F29" s="110"/>
      <c r="G29" s="20"/>
    </row>
    <row r="30" spans="1:7" ht="15.75" thickBot="1" x14ac:dyDescent="0.3">
      <c r="A30" s="191"/>
      <c r="B30" s="124" t="s">
        <v>23</v>
      </c>
      <c r="C30" s="127"/>
      <c r="D30" s="127"/>
      <c r="E30" s="127"/>
      <c r="F30" s="127"/>
      <c r="G30" s="20"/>
    </row>
    <row r="31" spans="1:7" ht="15.75" thickBot="1" x14ac:dyDescent="0.3">
      <c r="A31" s="191"/>
      <c r="B31" s="125" t="s">
        <v>55</v>
      </c>
      <c r="C31" s="126">
        <f>IF(C28-C30&lt;=29.99,C28-C30,30)</f>
        <v>0</v>
      </c>
      <c r="D31" s="116">
        <f>IF(D28-D30&lt;=25.99,D28-D30,26)</f>
        <v>0</v>
      </c>
      <c r="E31" s="116">
        <f>IF(E28-E30&lt;=21.99,E28-E30,22)</f>
        <v>0</v>
      </c>
      <c r="F31" s="116">
        <f>IF(F28-F30&lt;=17.99,F28-F30,18)</f>
        <v>0</v>
      </c>
      <c r="G31" s="20"/>
    </row>
    <row r="32" spans="1:7" ht="15.75" thickBot="1" x14ac:dyDescent="0.3">
      <c r="A32" s="192"/>
      <c r="B32" s="115" t="s">
        <v>45</v>
      </c>
      <c r="C32" s="129"/>
      <c r="D32" s="128"/>
      <c r="E32" s="128"/>
      <c r="F32" s="128"/>
      <c r="G32" s="20"/>
    </row>
    <row r="39" spans="2:2" x14ac:dyDescent="0.25">
      <c r="B39" s="3"/>
    </row>
  </sheetData>
  <sheetProtection formatCells="0" formatColumns="0" formatRows="0" insertColumns="0" insertRows="0" insertHyperlinks="0" deleteColumns="0" deleteRows="0" sort="0" autoFilter="0" pivotTables="0"/>
  <mergeCells count="7">
    <mergeCell ref="A2:G2"/>
    <mergeCell ref="C7:F7"/>
    <mergeCell ref="C17:F17"/>
    <mergeCell ref="C26:F26"/>
    <mergeCell ref="A16:A23"/>
    <mergeCell ref="A25:A32"/>
    <mergeCell ref="A6:A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F157E-B5A0-40A9-A4D8-D7B5C8DA87EB}">
  <dimension ref="A1:R47"/>
  <sheetViews>
    <sheetView workbookViewId="0">
      <selection activeCell="M49" sqref="M49"/>
    </sheetView>
  </sheetViews>
  <sheetFormatPr baseColWidth="10" defaultColWidth="11.42578125" defaultRowHeight="15" x14ac:dyDescent="0.25"/>
  <cols>
    <col min="1" max="1" width="18.42578125" customWidth="1"/>
    <col min="18" max="18" width="13.42578125" customWidth="1"/>
  </cols>
  <sheetData>
    <row r="1" spans="1:18" ht="15.75" thickBot="1" x14ac:dyDescent="0.3">
      <c r="A1" s="20"/>
      <c r="B1" s="20"/>
      <c r="C1" s="20"/>
      <c r="D1" s="20"/>
      <c r="E1" s="20"/>
      <c r="F1" s="20"/>
      <c r="G1" s="20"/>
      <c r="H1" s="20"/>
      <c r="I1" s="20"/>
      <c r="J1" s="20"/>
      <c r="K1" s="20"/>
      <c r="L1" s="20"/>
      <c r="M1" s="20"/>
      <c r="N1" s="20"/>
      <c r="O1" s="20"/>
      <c r="P1" s="20"/>
      <c r="Q1" s="20"/>
      <c r="R1" s="20"/>
    </row>
    <row r="2" spans="1:18" ht="15.75" thickBot="1" x14ac:dyDescent="0.3">
      <c r="A2" s="157" t="s">
        <v>8</v>
      </c>
      <c r="B2" s="158"/>
      <c r="C2" s="158"/>
      <c r="D2" s="158"/>
      <c r="E2" s="158"/>
      <c r="F2" s="158"/>
      <c r="G2" s="159"/>
      <c r="H2" s="20"/>
      <c r="I2" s="20"/>
      <c r="J2" s="20"/>
      <c r="K2" s="20"/>
      <c r="L2" s="20"/>
      <c r="M2" s="20"/>
      <c r="N2" s="20"/>
      <c r="O2" s="20"/>
      <c r="P2" s="20"/>
      <c r="Q2" s="20"/>
      <c r="R2" s="20"/>
    </row>
    <row r="3" spans="1:18" x14ac:dyDescent="0.25">
      <c r="A3" s="20"/>
      <c r="B3" s="20"/>
      <c r="C3" s="20"/>
      <c r="D3" s="20"/>
      <c r="E3" s="20"/>
      <c r="F3" s="20"/>
      <c r="G3" s="20"/>
      <c r="H3" s="20"/>
      <c r="I3" s="20"/>
      <c r="J3" s="20"/>
      <c r="K3" s="20"/>
      <c r="L3" s="20"/>
      <c r="M3" s="20"/>
      <c r="N3" s="20"/>
      <c r="O3" s="20"/>
      <c r="P3" s="20"/>
      <c r="Q3" s="20"/>
      <c r="R3" s="20"/>
    </row>
    <row r="4" spans="1:18" x14ac:dyDescent="0.25">
      <c r="A4" s="102" t="s">
        <v>31</v>
      </c>
      <c r="B4" s="20"/>
      <c r="C4" s="20"/>
      <c r="D4" s="20"/>
      <c r="E4" s="20"/>
      <c r="F4" s="20"/>
      <c r="G4" s="20"/>
      <c r="H4" s="20"/>
      <c r="I4" s="20"/>
      <c r="J4" s="20"/>
      <c r="K4" s="20"/>
      <c r="L4" s="20"/>
      <c r="M4" s="20"/>
      <c r="N4" s="20"/>
      <c r="O4" s="20"/>
      <c r="P4" s="20"/>
      <c r="Q4" s="20"/>
      <c r="R4" s="20"/>
    </row>
    <row r="5" spans="1:18" x14ac:dyDescent="0.25">
      <c r="A5" s="20" t="s">
        <v>28</v>
      </c>
      <c r="B5" s="20"/>
      <c r="C5" s="20"/>
      <c r="D5" s="20"/>
      <c r="E5" s="20"/>
      <c r="F5" s="20"/>
      <c r="G5" s="20"/>
      <c r="H5" s="20"/>
      <c r="I5" s="20"/>
      <c r="J5" s="20"/>
      <c r="K5" s="20"/>
      <c r="L5" s="20"/>
      <c r="M5" s="20"/>
      <c r="N5" s="20"/>
      <c r="O5" s="20"/>
      <c r="P5" s="20"/>
      <c r="Q5" s="20"/>
      <c r="R5" s="20"/>
    </row>
    <row r="6" spans="1:18" ht="15.75" thickBot="1" x14ac:dyDescent="0.3">
      <c r="A6" s="20"/>
      <c r="B6" s="20"/>
      <c r="C6" s="20"/>
      <c r="D6" s="20"/>
      <c r="E6" s="20"/>
      <c r="F6" s="20"/>
      <c r="G6" s="20"/>
      <c r="H6" s="20"/>
      <c r="I6" s="20"/>
      <c r="J6" s="20"/>
      <c r="K6" s="20"/>
      <c r="L6" s="20"/>
      <c r="M6" s="20"/>
      <c r="N6" s="20"/>
      <c r="O6" s="20"/>
      <c r="P6" s="20"/>
      <c r="Q6" s="20"/>
      <c r="R6" s="20"/>
    </row>
    <row r="7" spans="1:18" ht="15" customHeight="1" thickBot="1" x14ac:dyDescent="0.3">
      <c r="A7" s="198" t="s">
        <v>2</v>
      </c>
      <c r="B7" s="199"/>
      <c r="C7" s="199"/>
      <c r="D7" s="199"/>
      <c r="E7" s="200"/>
      <c r="F7" s="23"/>
      <c r="G7" s="20"/>
      <c r="H7" s="20"/>
      <c r="I7" s="20"/>
      <c r="J7" s="20"/>
      <c r="K7" s="20"/>
      <c r="L7" s="20"/>
      <c r="M7" s="20"/>
      <c r="N7" s="20"/>
      <c r="O7" s="20"/>
      <c r="P7" s="20"/>
      <c r="Q7" s="20"/>
      <c r="R7" s="20"/>
    </row>
    <row r="8" spans="1:18" ht="15.75" thickBot="1" x14ac:dyDescent="0.3">
      <c r="A8" s="130" t="s">
        <v>25</v>
      </c>
      <c r="B8" s="131">
        <v>1</v>
      </c>
      <c r="C8" s="131">
        <v>2</v>
      </c>
      <c r="D8" s="131">
        <v>3</v>
      </c>
      <c r="E8" s="131">
        <v>4</v>
      </c>
      <c r="F8" s="132">
        <v>5</v>
      </c>
      <c r="G8" s="132">
        <v>6</v>
      </c>
      <c r="H8" s="132">
        <v>7</v>
      </c>
      <c r="I8" s="132">
        <v>8</v>
      </c>
      <c r="J8" s="133">
        <v>9</v>
      </c>
      <c r="K8" s="133">
        <v>10</v>
      </c>
      <c r="L8" s="133">
        <v>11</v>
      </c>
      <c r="M8" s="133">
        <v>12</v>
      </c>
      <c r="N8" s="20"/>
      <c r="O8" s="20"/>
      <c r="P8" s="20"/>
      <c r="Q8" s="20"/>
      <c r="R8" s="20"/>
    </row>
    <row r="9" spans="1:18" ht="26.25" thickBot="1" x14ac:dyDescent="0.3">
      <c r="A9" s="134" t="s">
        <v>44</v>
      </c>
      <c r="B9" s="135">
        <v>14</v>
      </c>
      <c r="C9" s="135">
        <v>14</v>
      </c>
      <c r="D9" s="135">
        <v>14</v>
      </c>
      <c r="E9" s="135">
        <v>14</v>
      </c>
      <c r="F9" s="136">
        <v>23</v>
      </c>
      <c r="G9" s="136">
        <v>23</v>
      </c>
      <c r="H9" s="136">
        <v>23</v>
      </c>
      <c r="I9" s="136">
        <v>23</v>
      </c>
      <c r="J9" s="137">
        <v>30</v>
      </c>
      <c r="K9" s="137">
        <v>30</v>
      </c>
      <c r="L9" s="137">
        <v>30</v>
      </c>
      <c r="M9" s="137">
        <v>30</v>
      </c>
      <c r="N9" s="196" t="s">
        <v>52</v>
      </c>
      <c r="O9" s="197"/>
      <c r="P9" s="197"/>
      <c r="Q9" s="197"/>
      <c r="R9" s="197"/>
    </row>
    <row r="10" spans="1:18" ht="18.600000000000001" customHeight="1" thickBot="1" x14ac:dyDescent="0.3">
      <c r="A10" s="134" t="s">
        <v>26</v>
      </c>
      <c r="B10" s="147"/>
      <c r="C10" s="148"/>
      <c r="D10" s="147"/>
      <c r="E10" s="147"/>
      <c r="F10" s="147"/>
      <c r="G10" s="147"/>
      <c r="H10" s="147"/>
      <c r="I10" s="147"/>
      <c r="J10" s="147"/>
      <c r="K10" s="147"/>
      <c r="L10" s="147"/>
      <c r="M10" s="147"/>
      <c r="N10" s="20"/>
      <c r="O10" s="20"/>
      <c r="P10" s="20"/>
      <c r="Q10" s="20"/>
      <c r="R10" s="20"/>
    </row>
    <row r="11" spans="1:18" ht="15.75" thickBot="1" x14ac:dyDescent="0.3">
      <c r="A11" s="138" t="s">
        <v>43</v>
      </c>
      <c r="B11" s="100"/>
      <c r="C11" s="100"/>
      <c r="D11" s="100"/>
      <c r="E11" s="100"/>
      <c r="F11" s="100"/>
      <c r="G11" s="100"/>
      <c r="H11" s="100"/>
      <c r="I11" s="100"/>
      <c r="J11" s="100"/>
      <c r="K11" s="100"/>
      <c r="L11" s="100"/>
      <c r="M11" s="100"/>
      <c r="N11" s="20"/>
      <c r="O11" s="20"/>
      <c r="P11" s="20"/>
      <c r="Q11" s="20"/>
      <c r="R11" s="20"/>
    </row>
    <row r="12" spans="1:18" ht="16.5" customHeight="1" thickBot="1" x14ac:dyDescent="0.3">
      <c r="A12" s="134" t="s">
        <v>21</v>
      </c>
      <c r="B12" s="100"/>
      <c r="C12" s="100"/>
      <c r="D12" s="100"/>
      <c r="E12" s="100"/>
      <c r="F12" s="100"/>
      <c r="G12" s="100"/>
      <c r="H12" s="100"/>
      <c r="I12" s="100"/>
      <c r="J12" s="100"/>
      <c r="K12" s="100"/>
      <c r="L12" s="100"/>
      <c r="M12" s="100"/>
      <c r="N12" s="20"/>
      <c r="O12" s="20"/>
      <c r="P12" s="20"/>
      <c r="Q12" s="20"/>
      <c r="R12" s="20"/>
    </row>
    <row r="13" spans="1:18" ht="15.75" thickBot="1" x14ac:dyDescent="0.3">
      <c r="A13" s="134" t="s">
        <v>22</v>
      </c>
      <c r="B13" s="139">
        <f>IF(B10&lt;=720,'Outils de simulation'!$C$24,'Outils de simulation'!$C$29)</f>
        <v>0</v>
      </c>
      <c r="C13" s="139">
        <f>IF(C10&lt;=720,'Outils de simulation'!$C$24,'Outils de simulation'!$C$29)</f>
        <v>0</v>
      </c>
      <c r="D13" s="139">
        <f>IF(D10&lt;=720,'Outils de simulation'!$C$24,'Outils de simulation'!$C$29)</f>
        <v>0</v>
      </c>
      <c r="E13" s="139">
        <f>IF(E10&lt;=720,'Outils de simulation'!$C$24,'Outils de simulation'!$C$29)</f>
        <v>0</v>
      </c>
      <c r="F13" s="140"/>
      <c r="G13" s="140"/>
      <c r="H13" s="140"/>
      <c r="I13" s="140"/>
      <c r="J13" s="140"/>
      <c r="K13" s="140"/>
      <c r="L13" s="140"/>
      <c r="M13" s="140"/>
      <c r="N13" s="113"/>
      <c r="O13" s="113"/>
      <c r="P13" s="113"/>
      <c r="Q13" s="113"/>
      <c r="R13" s="113"/>
    </row>
    <row r="14" spans="1:18" ht="15.75" thickBot="1" x14ac:dyDescent="0.3">
      <c r="A14" s="134" t="s">
        <v>23</v>
      </c>
      <c r="B14" s="100"/>
      <c r="C14" s="100"/>
      <c r="D14" s="100"/>
      <c r="E14" s="100"/>
      <c r="F14" s="100"/>
      <c r="G14" s="100"/>
      <c r="H14" s="100"/>
      <c r="I14" s="100"/>
      <c r="J14" s="100"/>
      <c r="K14" s="100"/>
      <c r="L14" s="100"/>
      <c r="M14" s="100"/>
      <c r="N14" s="20"/>
      <c r="O14" s="20"/>
      <c r="P14" s="20"/>
      <c r="Q14" s="20"/>
      <c r="R14" s="20"/>
    </row>
    <row r="15" spans="1:18" ht="15.75" thickBot="1" x14ac:dyDescent="0.3">
      <c r="A15" s="134" t="s">
        <v>53</v>
      </c>
      <c r="B15" s="100"/>
      <c r="C15" s="100"/>
      <c r="D15" s="100"/>
      <c r="E15" s="100"/>
      <c r="F15" s="100"/>
      <c r="G15" s="100"/>
      <c r="H15" s="100"/>
      <c r="I15" s="100"/>
      <c r="J15" s="100"/>
      <c r="K15" s="100"/>
      <c r="L15" s="100"/>
      <c r="M15" s="100"/>
      <c r="N15" s="20"/>
      <c r="O15" s="20"/>
      <c r="P15" s="20"/>
      <c r="Q15" s="20"/>
      <c r="R15" s="20"/>
    </row>
    <row r="16" spans="1:18" ht="15.75" thickBot="1" x14ac:dyDescent="0.3">
      <c r="A16" s="138" t="s">
        <v>45</v>
      </c>
      <c r="B16" s="141">
        <f>IF(AND(B11-(B13+B14)&gt;B15,B11-(B13+B14)&lt;14),B11-(B13+B14),B15)</f>
        <v>0</v>
      </c>
      <c r="C16" s="141">
        <f t="shared" ref="C16:D16" si="0">IF(AND(C11-(C13+C14)&gt;C15,C11-(C13+C14)&lt;14),C11-(C13+C14),C15)</f>
        <v>0</v>
      </c>
      <c r="D16" s="141">
        <f t="shared" si="0"/>
        <v>0</v>
      </c>
      <c r="E16" s="141">
        <f>IF(AND(E11-(E13+E14)&gt;E15,E11-(E13+E14)&lt;14),E11-(E13+E14),E15)</f>
        <v>0</v>
      </c>
      <c r="F16" s="141">
        <f>IF(F11-(F13+F14)&lt;F15,F15,IF(F11-(F13+F14)&lt;=22.99,F11-(F13+F14),23))</f>
        <v>0</v>
      </c>
      <c r="G16" s="141">
        <f t="shared" ref="G16:I16" si="1">IF(G11-(G13+G14)&lt;G15,G15,IF(G11-(G13+G14)&lt;=22.99,G11-(G13+G14),23))</f>
        <v>0</v>
      </c>
      <c r="H16" s="141">
        <f t="shared" si="1"/>
        <v>0</v>
      </c>
      <c r="I16" s="141">
        <f t="shared" si="1"/>
        <v>0</v>
      </c>
      <c r="J16" s="141">
        <f>IF(J11-(J13+J14)&lt;J15,J15,IF(J11-(J13+J14)&lt;=29.99,J11-(J13+J14),30))</f>
        <v>0</v>
      </c>
      <c r="K16" s="141">
        <f>IF(K11-(K13+K14)&lt;K15,K15,IF(K11-(K13+K14)&lt;=29.99,K11-(K13+K14),30))</f>
        <v>0</v>
      </c>
      <c r="L16" s="141">
        <f t="shared" ref="L16:M16" si="2">IF(L11-(L13+L14)&lt;L15,L15,IF(L11-(L13+L14)&lt;=29.99,L11-(L13+L14),30))</f>
        <v>0</v>
      </c>
      <c r="M16" s="141">
        <f t="shared" si="2"/>
        <v>0</v>
      </c>
      <c r="N16" s="20"/>
      <c r="O16" s="20"/>
      <c r="P16" s="20"/>
      <c r="Q16" s="20"/>
      <c r="R16" s="20"/>
    </row>
    <row r="17" spans="1:18" ht="15.75" thickBot="1" x14ac:dyDescent="0.3">
      <c r="A17" s="20"/>
      <c r="B17" s="20"/>
      <c r="C17" s="20"/>
      <c r="D17" s="20"/>
      <c r="E17" s="20"/>
      <c r="F17" s="20"/>
      <c r="G17" s="20"/>
      <c r="H17" s="20"/>
      <c r="I17" s="20"/>
      <c r="J17" s="20"/>
      <c r="K17" s="20"/>
      <c r="L17" s="20"/>
      <c r="M17" s="20"/>
      <c r="N17" s="20"/>
      <c r="O17" s="20"/>
      <c r="P17" s="20"/>
      <c r="Q17" s="20"/>
      <c r="R17" s="20"/>
    </row>
    <row r="18" spans="1:18" ht="15" customHeight="1" thickBot="1" x14ac:dyDescent="0.3">
      <c r="A18" s="198" t="s">
        <v>4</v>
      </c>
      <c r="B18" s="199"/>
      <c r="C18" s="199"/>
      <c r="D18" s="199"/>
      <c r="E18" s="200"/>
      <c r="F18" s="20"/>
      <c r="G18" s="20"/>
      <c r="H18" s="20"/>
      <c r="I18" s="20"/>
      <c r="J18" s="20"/>
      <c r="K18" s="20"/>
      <c r="L18" s="20"/>
      <c r="M18" s="20"/>
      <c r="N18" s="20"/>
      <c r="O18" s="20"/>
      <c r="P18" s="20"/>
      <c r="Q18" s="20"/>
      <c r="R18" s="20"/>
    </row>
    <row r="19" spans="1:18" ht="15.75" thickBot="1" x14ac:dyDescent="0.3">
      <c r="A19" s="134" t="s">
        <v>25</v>
      </c>
      <c r="B19" s="142">
        <v>1</v>
      </c>
      <c r="C19" s="131">
        <v>2</v>
      </c>
      <c r="D19" s="131">
        <v>3</v>
      </c>
      <c r="E19" s="131">
        <v>4</v>
      </c>
      <c r="F19" s="132">
        <v>5</v>
      </c>
      <c r="G19" s="132">
        <v>6</v>
      </c>
      <c r="H19" s="132">
        <v>7</v>
      </c>
      <c r="I19" s="132">
        <v>8</v>
      </c>
      <c r="J19" s="133">
        <v>9</v>
      </c>
      <c r="K19" s="133">
        <v>10</v>
      </c>
      <c r="L19" s="133">
        <v>11</v>
      </c>
      <c r="M19" s="133">
        <v>12</v>
      </c>
      <c r="N19" s="20"/>
      <c r="O19" s="20"/>
      <c r="P19" s="20"/>
      <c r="Q19" s="20"/>
      <c r="R19" s="20"/>
    </row>
    <row r="20" spans="1:18" ht="26.25" thickBot="1" x14ac:dyDescent="0.3">
      <c r="A20" s="134" t="s">
        <v>44</v>
      </c>
      <c r="B20" s="143">
        <v>10</v>
      </c>
      <c r="C20" s="143">
        <v>10</v>
      </c>
      <c r="D20" s="143">
        <v>10</v>
      </c>
      <c r="E20" s="143">
        <v>10</v>
      </c>
      <c r="F20" s="136">
        <v>19</v>
      </c>
      <c r="G20" s="136">
        <v>19</v>
      </c>
      <c r="H20" s="136">
        <v>19</v>
      </c>
      <c r="I20" s="136">
        <v>19</v>
      </c>
      <c r="J20" s="137">
        <v>26</v>
      </c>
      <c r="K20" s="137">
        <v>26</v>
      </c>
      <c r="L20" s="137">
        <v>26</v>
      </c>
      <c r="M20" s="137">
        <v>26</v>
      </c>
      <c r="N20" s="196" t="s">
        <v>52</v>
      </c>
      <c r="O20" s="197"/>
      <c r="P20" s="197"/>
      <c r="Q20" s="197"/>
      <c r="R20" s="197"/>
    </row>
    <row r="21" spans="1:18" ht="15.75" thickBot="1" x14ac:dyDescent="0.3">
      <c r="A21" s="134" t="s">
        <v>26</v>
      </c>
      <c r="B21" s="147"/>
      <c r="C21" s="147"/>
      <c r="D21" s="147"/>
      <c r="E21" s="147"/>
      <c r="F21" s="147"/>
      <c r="G21" s="147"/>
      <c r="H21" s="147"/>
      <c r="I21" s="147"/>
      <c r="J21" s="147"/>
      <c r="K21" s="147"/>
      <c r="L21" s="147"/>
      <c r="M21" s="147"/>
      <c r="N21" s="20"/>
      <c r="O21" s="20"/>
      <c r="P21" s="20"/>
      <c r="Q21" s="20"/>
      <c r="R21" s="20"/>
    </row>
    <row r="22" spans="1:18" ht="15.75" thickBot="1" x14ac:dyDescent="0.3">
      <c r="A22" s="138" t="s">
        <v>43</v>
      </c>
      <c r="B22" s="100"/>
      <c r="C22" s="100"/>
      <c r="D22" s="100"/>
      <c r="E22" s="100"/>
      <c r="F22" s="100"/>
      <c r="G22" s="100"/>
      <c r="H22" s="100"/>
      <c r="I22" s="100"/>
      <c r="J22" s="100"/>
      <c r="K22" s="100"/>
      <c r="L22" s="100"/>
      <c r="M22" s="100"/>
      <c r="N22" s="20"/>
      <c r="O22" s="20"/>
      <c r="P22" s="20"/>
      <c r="Q22" s="20"/>
      <c r="R22" s="20"/>
    </row>
    <row r="23" spans="1:18" ht="15.75" thickBot="1" x14ac:dyDescent="0.3">
      <c r="A23" s="134" t="s">
        <v>22</v>
      </c>
      <c r="B23" s="144">
        <f>IF(B21&lt;=720,'Outils de simulation'!$D$24,'Outils de simulation'!$D$29)</f>
        <v>0</v>
      </c>
      <c r="C23" s="144">
        <f>IF(C21&lt;=720,'Outils de simulation'!$D$24,'Outils de simulation'!$D$29)</f>
        <v>0</v>
      </c>
      <c r="D23" s="144">
        <f>IF(D21&lt;=720,'Outils de simulation'!$D$24,'Outils de simulation'!$D$29)</f>
        <v>0</v>
      </c>
      <c r="E23" s="144">
        <f>IF(E21&lt;=720,'Outils de simulation'!$D$24,'Outils de simulation'!$D$29)</f>
        <v>0</v>
      </c>
      <c r="F23" s="140"/>
      <c r="G23" s="140"/>
      <c r="H23" s="140"/>
      <c r="I23" s="140"/>
      <c r="J23" s="140"/>
      <c r="K23" s="140"/>
      <c r="L23" s="140"/>
      <c r="M23" s="140"/>
      <c r="N23" s="113"/>
      <c r="O23" s="113"/>
      <c r="P23" s="145"/>
      <c r="Q23" s="113"/>
      <c r="R23" s="113"/>
    </row>
    <row r="24" spans="1:18" ht="15.75" thickBot="1" x14ac:dyDescent="0.3">
      <c r="A24" s="134" t="s">
        <v>23</v>
      </c>
      <c r="B24" s="100"/>
      <c r="C24" s="100"/>
      <c r="D24" s="100"/>
      <c r="E24" s="100"/>
      <c r="F24" s="100"/>
      <c r="G24" s="100"/>
      <c r="H24" s="100"/>
      <c r="I24" s="100"/>
      <c r="J24" s="100"/>
      <c r="K24" s="100"/>
      <c r="L24" s="100"/>
      <c r="M24" s="100"/>
      <c r="N24" s="20"/>
      <c r="O24" s="20"/>
      <c r="P24" s="146"/>
      <c r="Q24" s="20"/>
      <c r="R24" s="20"/>
    </row>
    <row r="25" spans="1:18" ht="15.75" thickBot="1" x14ac:dyDescent="0.3">
      <c r="A25" s="134" t="s">
        <v>53</v>
      </c>
      <c r="B25" s="100"/>
      <c r="C25" s="100"/>
      <c r="D25" s="100"/>
      <c r="E25" s="100"/>
      <c r="F25" s="100"/>
      <c r="G25" s="100"/>
      <c r="H25" s="100"/>
      <c r="I25" s="100"/>
      <c r="J25" s="100"/>
      <c r="K25" s="100"/>
      <c r="L25" s="100"/>
      <c r="M25" s="100"/>
      <c r="N25" s="20"/>
      <c r="O25" s="20"/>
      <c r="P25" s="146"/>
      <c r="Q25" s="20"/>
      <c r="R25" s="20"/>
    </row>
    <row r="26" spans="1:18" ht="15.75" thickBot="1" x14ac:dyDescent="0.3">
      <c r="A26" s="138" t="s">
        <v>45</v>
      </c>
      <c r="B26" s="141">
        <f>IF(B22-(B23+B24)&lt;B25,B25,IF(B22-(B23+B24)&lt;=9.99,B22-(B23+B24),10))</f>
        <v>0</v>
      </c>
      <c r="C26" s="141">
        <f>IF(C22-(C23+C24)&lt;C25,C25,IF(C22-(C23+C24)&lt;=9.99,C22-(C23+C24),10))</f>
        <v>0</v>
      </c>
      <c r="D26" s="141">
        <f>IF(D22-(D23+D24)&lt;D25,D25,IF(D22-(D23+D24)&lt;=9.99,D22-(D23+D24),10))</f>
        <v>0</v>
      </c>
      <c r="E26" s="141">
        <f>IF(E22-(E23+E24)&lt;E25,E25,IF(E22-(E23+E24)&lt;=9.99,E22-(E23+E24),10))</f>
        <v>0</v>
      </c>
      <c r="F26" s="141">
        <f>IF(F22-(F23+F24)&lt;F25,F25,IF(F22-(F23+F24)&lt;=18.99,F22-(F23+F24),19))</f>
        <v>0</v>
      </c>
      <c r="G26" s="141">
        <f>IF(G22-(G23+G24)&lt;G25,G25,IF(G22-(G23+G24)&lt;=18.99,G22-(G23+G24),19))</f>
        <v>0</v>
      </c>
      <c r="H26" s="141">
        <f>IF(H22-(H23+H24)&lt;H25,H25,IF(H22-(H23+H24)&lt;=18.99,H22-(H23+H24),19))</f>
        <v>0</v>
      </c>
      <c r="I26" s="141">
        <f>IF(I22-(I23+I24)&lt;I25,I25,IF(I22-(I23+I24)&lt;=18.99,I22-(I23+I24),19))</f>
        <v>0</v>
      </c>
      <c r="J26" s="141">
        <f>IF(J22-(J23+J24)&lt;J25,J25,IF(J22-(J23+J24)&lt;=25.99,J22-(J23+J24),26))</f>
        <v>0</v>
      </c>
      <c r="K26" s="141">
        <f>IF(K22-(K23+K24)&lt;K25,K25,IF(K22-(K23+K24)&lt;=25.99,K22-(K23+K24),26))</f>
        <v>0</v>
      </c>
      <c r="L26" s="141">
        <f>IF(L22-(L23+L24)&lt;L25,L25,IF(L22-(L23+L24)&lt;=25.99,L22-(L23+L24),26))</f>
        <v>0</v>
      </c>
      <c r="M26" s="141">
        <f>IF(M22-(M23+M24)&lt;M25,M25,IF(M22-(M23+M24)&lt;=25.99,M22-(M23+M24),26))</f>
        <v>0</v>
      </c>
      <c r="N26" s="20"/>
      <c r="O26" s="20"/>
      <c r="P26" s="20"/>
      <c r="Q26" s="20"/>
      <c r="R26" s="20"/>
    </row>
    <row r="27" spans="1:18" ht="15.75" thickBot="1" x14ac:dyDescent="0.3">
      <c r="A27" s="20"/>
      <c r="B27" s="20"/>
      <c r="C27" s="20"/>
      <c r="D27" s="20"/>
      <c r="E27" s="20"/>
      <c r="F27" s="20"/>
      <c r="G27" s="20"/>
      <c r="H27" s="20"/>
      <c r="I27" s="20"/>
      <c r="J27" s="20"/>
      <c r="K27" s="20"/>
      <c r="L27" s="20"/>
      <c r="M27" s="20"/>
      <c r="N27" s="20"/>
      <c r="O27" s="20"/>
      <c r="P27" s="20"/>
      <c r="Q27" s="20"/>
      <c r="R27" s="20"/>
    </row>
    <row r="28" spans="1:18" ht="15" customHeight="1" thickBot="1" x14ac:dyDescent="0.3">
      <c r="A28" s="198" t="s">
        <v>20</v>
      </c>
      <c r="B28" s="199"/>
      <c r="C28" s="199"/>
      <c r="D28" s="199"/>
      <c r="E28" s="200"/>
      <c r="F28" s="20"/>
      <c r="G28" s="20"/>
      <c r="H28" s="20"/>
      <c r="I28" s="20"/>
      <c r="J28" s="20"/>
      <c r="K28" s="20"/>
      <c r="L28" s="20"/>
      <c r="M28" s="20"/>
      <c r="N28" s="20"/>
      <c r="O28" s="20"/>
      <c r="P28" s="20"/>
      <c r="Q28" s="20"/>
      <c r="R28" s="20"/>
    </row>
    <row r="29" spans="1:18" ht="15.75" thickBot="1" x14ac:dyDescent="0.3">
      <c r="A29" s="134" t="s">
        <v>25</v>
      </c>
      <c r="B29" s="142">
        <v>1</v>
      </c>
      <c r="C29" s="131">
        <v>2</v>
      </c>
      <c r="D29" s="131">
        <v>3</v>
      </c>
      <c r="E29" s="131">
        <v>4</v>
      </c>
      <c r="F29" s="132">
        <v>5</v>
      </c>
      <c r="G29" s="132">
        <v>6</v>
      </c>
      <c r="H29" s="132">
        <v>7</v>
      </c>
      <c r="I29" s="132">
        <v>8</v>
      </c>
      <c r="J29" s="133">
        <v>9</v>
      </c>
      <c r="K29" s="133">
        <v>10</v>
      </c>
      <c r="L29" s="133">
        <v>11</v>
      </c>
      <c r="M29" s="133">
        <v>12</v>
      </c>
      <c r="N29" s="20"/>
      <c r="O29" s="20"/>
      <c r="P29" s="20"/>
      <c r="Q29" s="20"/>
      <c r="R29" s="20"/>
    </row>
    <row r="30" spans="1:18" ht="26.25" thickBot="1" x14ac:dyDescent="0.3">
      <c r="A30" s="134" t="s">
        <v>44</v>
      </c>
      <c r="B30" s="143">
        <v>11</v>
      </c>
      <c r="C30" s="143">
        <v>11</v>
      </c>
      <c r="D30" s="143">
        <v>11</v>
      </c>
      <c r="E30" s="143">
        <v>11</v>
      </c>
      <c r="F30" s="136">
        <v>15</v>
      </c>
      <c r="G30" s="136">
        <v>15</v>
      </c>
      <c r="H30" s="136">
        <v>15</v>
      </c>
      <c r="I30" s="136">
        <v>15</v>
      </c>
      <c r="J30" s="137">
        <v>22</v>
      </c>
      <c r="K30" s="137">
        <v>22</v>
      </c>
      <c r="L30" s="137">
        <v>22</v>
      </c>
      <c r="M30" s="137">
        <v>22</v>
      </c>
      <c r="N30" s="196" t="s">
        <v>52</v>
      </c>
      <c r="O30" s="197"/>
      <c r="P30" s="197"/>
      <c r="Q30" s="197"/>
      <c r="R30" s="197"/>
    </row>
    <row r="31" spans="1:18" ht="15.75" thickBot="1" x14ac:dyDescent="0.3">
      <c r="A31" s="134" t="s">
        <v>26</v>
      </c>
      <c r="B31" s="147"/>
      <c r="C31" s="147"/>
      <c r="D31" s="147"/>
      <c r="E31" s="147"/>
      <c r="F31" s="147"/>
      <c r="G31" s="147"/>
      <c r="H31" s="147"/>
      <c r="I31" s="147"/>
      <c r="J31" s="147"/>
      <c r="K31" s="147"/>
      <c r="L31" s="147"/>
      <c r="M31" s="147"/>
      <c r="N31" s="20"/>
      <c r="O31" s="20"/>
      <c r="P31" s="20"/>
      <c r="Q31" s="20"/>
      <c r="R31" s="20"/>
    </row>
    <row r="32" spans="1:18" ht="15.75" thickBot="1" x14ac:dyDescent="0.3">
      <c r="A32" s="138" t="s">
        <v>43</v>
      </c>
      <c r="B32" s="100"/>
      <c r="C32" s="100"/>
      <c r="D32" s="100"/>
      <c r="E32" s="100"/>
      <c r="F32" s="100"/>
      <c r="G32" s="100"/>
      <c r="H32" s="100"/>
      <c r="I32" s="100"/>
      <c r="J32" s="100"/>
      <c r="K32" s="100"/>
      <c r="L32" s="100"/>
      <c r="M32" s="100"/>
      <c r="N32" s="20"/>
      <c r="O32" s="20"/>
      <c r="P32" s="20"/>
      <c r="Q32" s="20"/>
      <c r="R32" s="20"/>
    </row>
    <row r="33" spans="1:18" ht="17.25" customHeight="1" thickBot="1" x14ac:dyDescent="0.3">
      <c r="A33" s="134" t="s">
        <v>21</v>
      </c>
      <c r="B33" s="100"/>
      <c r="C33" s="100"/>
      <c r="D33" s="100"/>
      <c r="E33" s="100"/>
      <c r="F33" s="100"/>
      <c r="G33" s="100"/>
      <c r="H33" s="100"/>
      <c r="I33" s="100"/>
      <c r="J33" s="100"/>
      <c r="K33" s="100"/>
      <c r="L33" s="100"/>
      <c r="M33" s="100"/>
      <c r="N33" s="20"/>
      <c r="O33" s="20"/>
      <c r="P33" s="20"/>
      <c r="Q33" s="20"/>
      <c r="R33" s="20"/>
    </row>
    <row r="34" spans="1:18" ht="15.75" thickBot="1" x14ac:dyDescent="0.3">
      <c r="A34" s="134" t="s">
        <v>22</v>
      </c>
      <c r="B34" s="144">
        <f>IF(B31&lt;=720,'Outils de simulation'!$E$24,'Outils de simulation'!$E$29)</f>
        <v>0</v>
      </c>
      <c r="C34" s="144">
        <f>IF(C31&lt;=720,'Outils de simulation'!$E$24,'Outils de simulation'!$E$29)</f>
        <v>0</v>
      </c>
      <c r="D34" s="144">
        <f>IF(D31&lt;=720,'Outils de simulation'!$E$24,'Outils de simulation'!$E$29)</f>
        <v>0</v>
      </c>
      <c r="E34" s="144">
        <f>IF(E31&lt;=720,'Outils de simulation'!$E$24,'Outils de simulation'!$E$29)</f>
        <v>0</v>
      </c>
      <c r="F34" s="140"/>
      <c r="G34" s="140"/>
      <c r="H34" s="140"/>
      <c r="I34" s="140"/>
      <c r="J34" s="140"/>
      <c r="K34" s="140"/>
      <c r="L34" s="140"/>
      <c r="M34" s="140"/>
      <c r="N34" s="113"/>
      <c r="O34" s="113"/>
      <c r="P34" s="113"/>
      <c r="Q34" s="113"/>
      <c r="R34" s="113"/>
    </row>
    <row r="35" spans="1:18" ht="15.75" thickBot="1" x14ac:dyDescent="0.3">
      <c r="A35" s="134" t="s">
        <v>23</v>
      </c>
      <c r="B35" s="100"/>
      <c r="C35" s="100"/>
      <c r="D35" s="100"/>
      <c r="E35" s="100"/>
      <c r="F35" s="149"/>
      <c r="G35" s="149"/>
      <c r="H35" s="149"/>
      <c r="I35" s="149"/>
      <c r="J35" s="149"/>
      <c r="K35" s="149"/>
      <c r="L35" s="149"/>
      <c r="M35" s="149"/>
      <c r="N35" s="20"/>
      <c r="O35" s="20"/>
      <c r="P35" s="20"/>
      <c r="Q35" s="20"/>
      <c r="R35" s="20"/>
    </row>
    <row r="36" spans="1:18" ht="15.75" thickBot="1" x14ac:dyDescent="0.3">
      <c r="A36" s="134" t="s">
        <v>53</v>
      </c>
      <c r="B36" s="100"/>
      <c r="C36" s="100"/>
      <c r="D36" s="100"/>
      <c r="E36" s="100"/>
      <c r="F36" s="100"/>
      <c r="G36" s="100"/>
      <c r="H36" s="100"/>
      <c r="I36" s="100"/>
      <c r="J36" s="100"/>
      <c r="K36" s="100"/>
      <c r="L36" s="100"/>
      <c r="M36" s="100"/>
      <c r="N36" s="20"/>
      <c r="O36" s="20"/>
      <c r="P36" s="20"/>
      <c r="Q36" s="20"/>
      <c r="R36" s="20"/>
    </row>
    <row r="37" spans="1:18" ht="15.75" thickBot="1" x14ac:dyDescent="0.3">
      <c r="A37" s="138" t="s">
        <v>45</v>
      </c>
      <c r="B37" s="139">
        <f>IF(B32-(B34+B35)&lt;B36,B36,IF(B32-(B34+B35)&lt;=10.99,B32-(B34+B35),11))</f>
        <v>0</v>
      </c>
      <c r="C37" s="139">
        <f t="shared" ref="C37:E37" si="3">IF(C32-(C34+C35)&lt;C36,C36,IF(C32-(C34+C35)&lt;=10.99,C32-(C34+C35),11))</f>
        <v>0</v>
      </c>
      <c r="D37" s="139">
        <f t="shared" si="3"/>
        <v>0</v>
      </c>
      <c r="E37" s="139">
        <f t="shared" si="3"/>
        <v>0</v>
      </c>
      <c r="F37" s="139">
        <f>IF(F32-(F34+F35)&lt;F36,F36,IF(F32-(F34+F35)&lt;=14.99,F32-(F34+F35),15))</f>
        <v>0</v>
      </c>
      <c r="G37" s="139">
        <f t="shared" ref="G37:I37" si="4">IF(G32-(G34+G35)&lt;G36,G36,IF(G32-(G34+G35)&lt;=14.99,G32-(G34+G35),15))</f>
        <v>0</v>
      </c>
      <c r="H37" s="139">
        <f t="shared" si="4"/>
        <v>0</v>
      </c>
      <c r="I37" s="139">
        <f t="shared" si="4"/>
        <v>0</v>
      </c>
      <c r="J37" s="139">
        <f>IF(J32-(J34+J35)&lt;J36,J36,IF(J32-(J34+J35)&lt;=21.99,J32-(J34+J35),22))</f>
        <v>0</v>
      </c>
      <c r="K37" s="139">
        <f t="shared" ref="K37:M37" si="5">IF(K32-(K34+K35)&lt;K36,K36,IF(K32-(K34+K35)&lt;=21.99,K32-(K34+K35),22))</f>
        <v>0</v>
      </c>
      <c r="L37" s="139">
        <f t="shared" si="5"/>
        <v>0</v>
      </c>
      <c r="M37" s="139">
        <f t="shared" si="5"/>
        <v>0</v>
      </c>
      <c r="N37" s="20"/>
      <c r="O37" s="20"/>
      <c r="P37" s="20"/>
      <c r="Q37" s="20"/>
      <c r="R37" s="20"/>
    </row>
    <row r="38" spans="1:18" ht="15.75" thickBot="1" x14ac:dyDescent="0.3">
      <c r="A38" s="20"/>
      <c r="B38" s="20"/>
      <c r="C38" s="20"/>
      <c r="D38" s="20"/>
      <c r="E38" s="20"/>
      <c r="F38" s="20"/>
      <c r="G38" s="20"/>
      <c r="H38" s="20"/>
      <c r="I38" s="20"/>
      <c r="J38" s="20"/>
      <c r="K38" s="20"/>
      <c r="L38" s="20"/>
      <c r="M38" s="20"/>
      <c r="N38" s="20"/>
      <c r="O38" s="20"/>
      <c r="P38" s="20"/>
      <c r="Q38" s="20"/>
      <c r="R38" s="20"/>
    </row>
    <row r="39" spans="1:18" ht="15" customHeight="1" thickBot="1" x14ac:dyDescent="0.3">
      <c r="A39" s="198" t="s">
        <v>24</v>
      </c>
      <c r="B39" s="199"/>
      <c r="C39" s="199"/>
      <c r="D39" s="199"/>
      <c r="E39" s="200"/>
      <c r="F39" s="20"/>
      <c r="G39" s="20"/>
      <c r="H39" s="20"/>
      <c r="I39" s="20"/>
      <c r="J39" s="20"/>
      <c r="K39" s="20"/>
      <c r="L39" s="20"/>
      <c r="M39" s="20"/>
      <c r="N39" s="20"/>
      <c r="O39" s="20"/>
      <c r="P39" s="20"/>
      <c r="Q39" s="20"/>
      <c r="R39" s="20"/>
    </row>
    <row r="40" spans="1:18" ht="15.75" thickBot="1" x14ac:dyDescent="0.3">
      <c r="A40" s="134" t="s">
        <v>25</v>
      </c>
      <c r="B40" s="142">
        <v>1</v>
      </c>
      <c r="C40" s="131">
        <v>2</v>
      </c>
      <c r="D40" s="131">
        <v>3</v>
      </c>
      <c r="E40" s="131">
        <v>4</v>
      </c>
      <c r="F40" s="132">
        <v>5</v>
      </c>
      <c r="G40" s="132">
        <v>6</v>
      </c>
      <c r="H40" s="132">
        <v>7</v>
      </c>
      <c r="I40" s="132">
        <v>8</v>
      </c>
      <c r="J40" s="133">
        <v>9</v>
      </c>
      <c r="K40" s="133">
        <v>10</v>
      </c>
      <c r="L40" s="133">
        <v>11</v>
      </c>
      <c r="M40" s="133">
        <v>12</v>
      </c>
      <c r="N40" s="20"/>
      <c r="O40" s="20"/>
      <c r="P40" s="20"/>
      <c r="Q40" s="20"/>
      <c r="R40" s="20"/>
    </row>
    <row r="41" spans="1:18" ht="26.25" thickBot="1" x14ac:dyDescent="0.3">
      <c r="A41" s="134" t="s">
        <v>44</v>
      </c>
      <c r="B41" s="143">
        <v>7</v>
      </c>
      <c r="C41" s="143">
        <v>7</v>
      </c>
      <c r="D41" s="143">
        <v>7</v>
      </c>
      <c r="E41" s="143">
        <v>7</v>
      </c>
      <c r="F41" s="136">
        <v>11</v>
      </c>
      <c r="G41" s="136">
        <v>11</v>
      </c>
      <c r="H41" s="136">
        <v>11</v>
      </c>
      <c r="I41" s="136">
        <v>11</v>
      </c>
      <c r="J41" s="137">
        <v>18</v>
      </c>
      <c r="K41" s="137">
        <v>18</v>
      </c>
      <c r="L41" s="137">
        <v>18</v>
      </c>
      <c r="M41" s="137">
        <v>18</v>
      </c>
      <c r="N41" s="196" t="s">
        <v>46</v>
      </c>
      <c r="O41" s="197"/>
      <c r="P41" s="197"/>
      <c r="Q41" s="197"/>
      <c r="R41" s="197"/>
    </row>
    <row r="42" spans="1:18" ht="15.75" thickBot="1" x14ac:dyDescent="0.3">
      <c r="A42" s="134" t="s">
        <v>26</v>
      </c>
      <c r="B42" s="147"/>
      <c r="C42" s="147"/>
      <c r="D42" s="147"/>
      <c r="E42" s="147"/>
      <c r="F42" s="147"/>
      <c r="G42" s="147"/>
      <c r="H42" s="147"/>
      <c r="I42" s="147"/>
      <c r="J42" s="147"/>
      <c r="K42" s="147"/>
      <c r="L42" s="147"/>
      <c r="M42" s="147"/>
      <c r="N42" s="20"/>
      <c r="O42" s="20"/>
      <c r="P42" s="20"/>
      <c r="Q42" s="20"/>
      <c r="R42" s="20"/>
    </row>
    <row r="43" spans="1:18" ht="15.75" thickBot="1" x14ac:dyDescent="0.3">
      <c r="A43" s="138" t="s">
        <v>43</v>
      </c>
      <c r="B43" s="100"/>
      <c r="C43" s="100"/>
      <c r="D43" s="100"/>
      <c r="E43" s="100"/>
      <c r="F43" s="100"/>
      <c r="G43" s="100"/>
      <c r="H43" s="100"/>
      <c r="I43" s="100"/>
      <c r="J43" s="100"/>
      <c r="K43" s="100"/>
      <c r="L43" s="100"/>
      <c r="M43" s="100"/>
      <c r="N43" s="20"/>
      <c r="O43" s="20"/>
      <c r="P43" s="20"/>
      <c r="Q43" s="20"/>
      <c r="R43" s="20"/>
    </row>
    <row r="44" spans="1:18" ht="15" customHeight="1" thickBot="1" x14ac:dyDescent="0.3">
      <c r="A44" s="134" t="s">
        <v>22</v>
      </c>
      <c r="B44" s="144">
        <f>IF(B42&lt;=720,'Outils de simulation'!$F$24,'Outils de simulation'!$F$29)</f>
        <v>0</v>
      </c>
      <c r="C44" s="144">
        <f>IF(C42&lt;=720,'Outils de simulation'!$F$24,'Outils de simulation'!$F$29)</f>
        <v>0</v>
      </c>
      <c r="D44" s="144">
        <f>IF(D42&lt;=720,'Outils de simulation'!$F$24,'Outils de simulation'!$F$29)</f>
        <v>0</v>
      </c>
      <c r="E44" s="144">
        <f>IF(E42&lt;=720,'Outils de simulation'!$F$24,'Outils de simulation'!$F$29)</f>
        <v>0</v>
      </c>
      <c r="F44" s="140"/>
      <c r="G44" s="140"/>
      <c r="H44" s="140"/>
      <c r="I44" s="140"/>
      <c r="J44" s="140"/>
      <c r="K44" s="140"/>
      <c r="L44" s="140"/>
      <c r="M44" s="140"/>
      <c r="N44" s="113"/>
      <c r="O44" s="113"/>
      <c r="P44" s="113"/>
      <c r="Q44" s="113"/>
      <c r="R44" s="113"/>
    </row>
    <row r="45" spans="1:18" ht="15.75" thickBot="1" x14ac:dyDescent="0.3">
      <c r="A45" s="134" t="s">
        <v>23</v>
      </c>
      <c r="B45" s="100"/>
      <c r="C45" s="100"/>
      <c r="D45" s="100"/>
      <c r="E45" s="100"/>
      <c r="F45" s="100"/>
      <c r="G45" s="100"/>
      <c r="H45" s="100"/>
      <c r="I45" s="100"/>
      <c r="J45" s="100"/>
      <c r="K45" s="100"/>
      <c r="L45" s="100"/>
      <c r="M45" s="100"/>
      <c r="N45" s="20"/>
      <c r="O45" s="20"/>
      <c r="P45" s="20"/>
      <c r="Q45" s="20"/>
      <c r="R45" s="20"/>
    </row>
    <row r="46" spans="1:18" ht="15.75" thickBot="1" x14ac:dyDescent="0.3">
      <c r="A46" s="134" t="s">
        <v>53</v>
      </c>
      <c r="B46" s="100"/>
      <c r="C46" s="100"/>
      <c r="D46" s="100"/>
      <c r="E46" s="100"/>
      <c r="F46" s="100"/>
      <c r="G46" s="100"/>
      <c r="H46" s="100"/>
      <c r="I46" s="100"/>
      <c r="J46" s="100"/>
      <c r="K46" s="100"/>
      <c r="L46" s="100"/>
      <c r="M46" s="100"/>
      <c r="N46" s="20"/>
      <c r="O46" s="20"/>
      <c r="P46" s="20"/>
      <c r="Q46" s="20"/>
      <c r="R46" s="20"/>
    </row>
    <row r="47" spans="1:18" ht="15.75" thickBot="1" x14ac:dyDescent="0.3">
      <c r="A47" s="138" t="s">
        <v>45</v>
      </c>
      <c r="B47" s="141">
        <f>IF(B43-(B44+B45)&lt;B46,B46,IF(B43-(B44+B45)&lt;=6.99,B43-(B44+B45),7))</f>
        <v>0</v>
      </c>
      <c r="C47" s="141">
        <f t="shared" ref="C47:E47" si="6">IF(C43-(C44+C45)&lt;C46,C46,IF(C43-(C44+C45)&lt;=6.99,C43-(C44+C45),7))</f>
        <v>0</v>
      </c>
      <c r="D47" s="141">
        <f t="shared" si="6"/>
        <v>0</v>
      </c>
      <c r="E47" s="141">
        <f t="shared" si="6"/>
        <v>0</v>
      </c>
      <c r="F47" s="141">
        <f>IF(F43-(F44+F45)&lt;F46,F46,IF(F43-(F44+F45)&lt;=10.99,F43-(F44+F45),11))</f>
        <v>0</v>
      </c>
      <c r="G47" s="141">
        <f t="shared" ref="G47:I47" si="7">IF(G43-(G44+G45)&lt;G46,G46,IF(G43-(G44+G45)&lt;=10.99,G43-(G44+G45),11))</f>
        <v>0</v>
      </c>
      <c r="H47" s="141">
        <f t="shared" si="7"/>
        <v>0</v>
      </c>
      <c r="I47" s="141">
        <f t="shared" si="7"/>
        <v>0</v>
      </c>
      <c r="J47" s="141">
        <f>IF(J43-(J44+J45)&lt;J46,J46,IF(J43-(J44+J45)&lt;=17.99,J43-(J44+J45),18))</f>
        <v>0</v>
      </c>
      <c r="K47" s="141">
        <f t="shared" ref="K47:M47" si="8">IF(K43-(K44+K45)&lt;K46,K46,IF(K43-(K44+K45)&lt;=17.99,K43-(K44+K45),18))</f>
        <v>0</v>
      </c>
      <c r="L47" s="141">
        <f t="shared" si="8"/>
        <v>0</v>
      </c>
      <c r="M47" s="141">
        <f t="shared" si="8"/>
        <v>0</v>
      </c>
      <c r="N47" s="20"/>
      <c r="O47" s="20"/>
      <c r="P47" s="20"/>
      <c r="Q47" s="20"/>
      <c r="R47" s="20"/>
    </row>
  </sheetData>
  <sheetProtection formatCells="0" formatColumns="0" formatRows="0" insertColumns="0" insertRows="0" insertHyperlinks="0" deleteColumns="0" deleteRows="0" sort="0" autoFilter="0" pivotTables="0"/>
  <mergeCells count="9">
    <mergeCell ref="A2:G2"/>
    <mergeCell ref="N9:R9"/>
    <mergeCell ref="N20:R20"/>
    <mergeCell ref="N30:R30"/>
    <mergeCell ref="N41:R41"/>
    <mergeCell ref="A39:E39"/>
    <mergeCell ref="A7:E7"/>
    <mergeCell ref="A18:E18"/>
    <mergeCell ref="A28:E28"/>
  </mergeCells>
  <pageMargins left="0.7" right="0.7" top="0.75" bottom="0.75" header="0.3" footer="0.3"/>
  <pageSetup paperSize="9" orientation="portrait" r:id="rId1"/>
  <ignoredErrors>
    <ignoredError sqref="B37:M37" unlockedFormula="1"/>
    <ignoredError sqref="F4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Notice</vt:lpstr>
      <vt:lpstr>Outils de simulation</vt:lpstr>
      <vt:lpstr>Grille tarifaire par TE</vt:lpstr>
      <vt:lpstr>Grille tarifaire par TRANCHE QF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Orianne FONTAINE 078</dc:creator>
  <cp:keywords/>
  <dc:description/>
  <cp:lastModifiedBy>Orianne FONTAINE 078</cp:lastModifiedBy>
  <cp:revision/>
  <dcterms:created xsi:type="dcterms:W3CDTF">2025-02-26T13:08:27Z</dcterms:created>
  <dcterms:modified xsi:type="dcterms:W3CDTF">2025-10-07T08:09:48Z</dcterms:modified>
  <cp:category/>
  <cp:contentStatus/>
</cp:coreProperties>
</file>