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pole-partenaires\AIDE AUX LOISIRS\AIDE AUX LOISIRS\2026\Cadrage 2026\"/>
    </mc:Choice>
  </mc:AlternateContent>
  <xr:revisionPtr revIDLastSave="0" documentId="13_ncr:1_{B3BED91A-91F6-436A-874B-7D885E9B9AD8}" xr6:coauthVersionLast="47" xr6:coauthVersionMax="47" xr10:uidLastSave="{00000000-0000-0000-0000-000000000000}"/>
  <bookViews>
    <workbookView xWindow="57480" yWindow="210" windowWidth="25440" windowHeight="15270" xr2:uid="{19E46DF5-AF78-4E80-A282-5D7F3A41DB9D}"/>
  </bookViews>
  <sheets>
    <sheet name="Notice" sheetId="10" r:id="rId1"/>
    <sheet name="Aides aux loisirs CAF07" sheetId="1" r:id="rId2"/>
    <sheet name="Outils de simulation" sheetId="4" r:id="rId3"/>
    <sheet name="Grille tarifaire par TE" sheetId="9" r:id="rId4"/>
    <sheet name="Grille tarifaire par TRANCHE QF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C27" i="7"/>
  <c r="C18" i="7"/>
  <c r="F67" i="4"/>
  <c r="E67" i="4"/>
  <c r="D67" i="4"/>
  <c r="C67" i="4"/>
  <c r="F62" i="4"/>
  <c r="E62" i="4"/>
  <c r="D62" i="4"/>
  <c r="C62" i="4"/>
  <c r="F24" i="9"/>
  <c r="E24" i="9"/>
  <c r="D24" i="9"/>
  <c r="F16" i="9"/>
  <c r="E16" i="9"/>
  <c r="D16" i="9"/>
  <c r="F7" i="9"/>
  <c r="E7" i="9"/>
  <c r="D7" i="9"/>
  <c r="F6" i="4"/>
  <c r="F17" i="9" s="1"/>
  <c r="E6" i="4"/>
  <c r="E25" i="9" s="1"/>
  <c r="D6" i="4"/>
  <c r="D16" i="4" s="1"/>
  <c r="D9" i="9" s="1"/>
  <c r="D13" i="9" s="1"/>
  <c r="C6" i="4"/>
  <c r="C16" i="4" s="1"/>
  <c r="C24" i="9"/>
  <c r="C16" i="9"/>
  <c r="C7" i="9"/>
  <c r="C8" i="7" l="1"/>
  <c r="D17" i="9"/>
  <c r="D25" i="9"/>
  <c r="E17" i="9"/>
  <c r="E8" i="9"/>
  <c r="F16" i="4"/>
  <c r="F9" i="9" s="1"/>
  <c r="F13" i="9" s="1"/>
  <c r="F25" i="9"/>
  <c r="F8" i="9"/>
  <c r="D8" i="9"/>
  <c r="G51" i="4"/>
  <c r="F31" i="4"/>
  <c r="F18" i="9" s="1"/>
  <c r="F21" i="9" s="1"/>
  <c r="G36" i="4"/>
  <c r="G39" i="4"/>
  <c r="G38" i="4"/>
  <c r="G37" i="4"/>
  <c r="G40" i="7" s="1"/>
  <c r="G43" i="7" s="1"/>
  <c r="F46" i="4"/>
  <c r="F26" i="9" s="1"/>
  <c r="F29" i="9" s="1"/>
  <c r="M39" i="7"/>
  <c r="L39" i="7"/>
  <c r="K39" i="7"/>
  <c r="J39" i="7"/>
  <c r="I39" i="7"/>
  <c r="H39" i="7"/>
  <c r="G39" i="7"/>
  <c r="F39" i="7"/>
  <c r="E39" i="7"/>
  <c r="D39" i="7"/>
  <c r="C39" i="7"/>
  <c r="B39" i="7"/>
  <c r="M29" i="7"/>
  <c r="L29" i="7"/>
  <c r="K29" i="7"/>
  <c r="J29" i="7"/>
  <c r="I29" i="7"/>
  <c r="H29" i="7"/>
  <c r="G29" i="7"/>
  <c r="F29" i="7"/>
  <c r="E29" i="7"/>
  <c r="D29" i="7"/>
  <c r="C29" i="7"/>
  <c r="B29" i="7"/>
  <c r="M20" i="7"/>
  <c r="L20" i="7"/>
  <c r="K20" i="7"/>
  <c r="J20" i="7"/>
  <c r="I20" i="7"/>
  <c r="H20" i="7"/>
  <c r="G20" i="7"/>
  <c r="F20" i="7"/>
  <c r="E20" i="7"/>
  <c r="D20" i="7"/>
  <c r="C20" i="7"/>
  <c r="B20" i="7"/>
  <c r="M10" i="7"/>
  <c r="L10" i="7"/>
  <c r="K10" i="7"/>
  <c r="J10" i="7"/>
  <c r="I10" i="7"/>
  <c r="H10" i="7"/>
  <c r="G10" i="7"/>
  <c r="F10" i="7"/>
  <c r="E10" i="7"/>
  <c r="D10" i="7"/>
  <c r="C10" i="7"/>
  <c r="B10" i="7"/>
  <c r="C46" i="4" l="1"/>
  <c r="C26" i="9" s="1"/>
  <c r="C29" i="9" s="1"/>
  <c r="C17" i="9"/>
  <c r="C25" i="9"/>
  <c r="C8" i="9"/>
  <c r="F52" i="4"/>
  <c r="K30" i="7" s="1"/>
  <c r="K34" i="7" s="1"/>
  <c r="F51" i="4"/>
  <c r="E31" i="4"/>
  <c r="E18" i="9" s="1"/>
  <c r="E21" i="9" s="1"/>
  <c r="F53" i="4"/>
  <c r="L30" i="7" s="1"/>
  <c r="L34" i="7" s="1"/>
  <c r="F36" i="4"/>
  <c r="F30" i="7" s="1"/>
  <c r="F34" i="7" s="1"/>
  <c r="E46" i="4"/>
  <c r="E26" i="9" s="1"/>
  <c r="E29" i="9" s="1"/>
  <c r="F54" i="4"/>
  <c r="M30" i="7" s="1"/>
  <c r="M34" i="7" s="1"/>
  <c r="E51" i="4"/>
  <c r="J21" i="7" s="1"/>
  <c r="J24" i="7" s="1"/>
  <c r="D31" i="4"/>
  <c r="D18" i="9" s="1"/>
  <c r="D21" i="9" s="1"/>
  <c r="E37" i="4"/>
  <c r="G21" i="7" s="1"/>
  <c r="G24" i="7" s="1"/>
  <c r="E38" i="4"/>
  <c r="H21" i="7" s="1"/>
  <c r="H24" i="7" s="1"/>
  <c r="D46" i="4"/>
  <c r="D26" i="9" s="1"/>
  <c r="D29" i="9" s="1"/>
  <c r="E39" i="4"/>
  <c r="I21" i="7" s="1"/>
  <c r="I24" i="7" s="1"/>
  <c r="E36" i="4"/>
  <c r="F21" i="7" s="1"/>
  <c r="F24" i="7" s="1"/>
  <c r="E52" i="4"/>
  <c r="K21" i="7" s="1"/>
  <c r="K24" i="7" s="1"/>
  <c r="E53" i="4"/>
  <c r="L21" i="7" s="1"/>
  <c r="L24" i="7" s="1"/>
  <c r="E54" i="4"/>
  <c r="M21" i="7" s="1"/>
  <c r="M24" i="7" s="1"/>
  <c r="D51" i="4"/>
  <c r="D37" i="4"/>
  <c r="G11" i="7" s="1"/>
  <c r="G15" i="7" s="1"/>
  <c r="C31" i="4"/>
  <c r="D53" i="4"/>
  <c r="D38" i="4"/>
  <c r="H11" i="7" s="1"/>
  <c r="H15" i="7" s="1"/>
  <c r="D54" i="4"/>
  <c r="D39" i="4"/>
  <c r="D52" i="4"/>
  <c r="D36" i="4"/>
  <c r="C9" i="9"/>
  <c r="C13" i="9" s="1"/>
  <c r="E16" i="4"/>
  <c r="E9" i="9" s="1"/>
  <c r="E13" i="9" s="1"/>
  <c r="D21" i="4"/>
  <c r="G53" i="4"/>
  <c r="L40" i="7" s="1"/>
  <c r="L43" i="7" s="1"/>
  <c r="F39" i="4"/>
  <c r="I30" i="7" s="1"/>
  <c r="I34" i="7" s="1"/>
  <c r="G54" i="4"/>
  <c r="M40" i="7" s="1"/>
  <c r="M43" i="7" s="1"/>
  <c r="D23" i="4"/>
  <c r="G52" i="4"/>
  <c r="K40" i="7" s="1"/>
  <c r="K43" i="7" s="1"/>
  <c r="J30" i="7"/>
  <c r="J34" i="7" s="1"/>
  <c r="J40" i="7"/>
  <c r="J43" i="7" s="1"/>
  <c r="I40" i="7"/>
  <c r="I43" i="7" s="1"/>
  <c r="F37" i="4"/>
  <c r="G30" i="7" s="1"/>
  <c r="G34" i="7" s="1"/>
  <c r="H40" i="7"/>
  <c r="H43" i="7" s="1"/>
  <c r="F40" i="7"/>
  <c r="F43" i="7" s="1"/>
  <c r="F38" i="4"/>
  <c r="H30" i="7" s="1"/>
  <c r="H34" i="7" s="1"/>
  <c r="E24" i="4"/>
  <c r="E21" i="7" s="1"/>
  <c r="E24" i="7" s="1"/>
  <c r="G23" i="4"/>
  <c r="D40" i="7" s="1"/>
  <c r="D43" i="7" s="1"/>
  <c r="G22" i="4"/>
  <c r="C40" i="7" s="1"/>
  <c r="C43" i="7" s="1"/>
  <c r="G21" i="4"/>
  <c r="B40" i="7" s="1"/>
  <c r="B43" i="7" s="1"/>
  <c r="G24" i="4"/>
  <c r="E40" i="7" s="1"/>
  <c r="E43" i="7" s="1"/>
  <c r="F23" i="4"/>
  <c r="D30" i="7" s="1"/>
  <c r="D34" i="7" s="1"/>
  <c r="E22" i="4"/>
  <c r="C21" i="7" s="1"/>
  <c r="C24" i="7" s="1"/>
  <c r="E21" i="4"/>
  <c r="B21" i="7" s="1"/>
  <c r="B24" i="7" s="1"/>
  <c r="E23" i="4"/>
  <c r="D21" i="7" s="1"/>
  <c r="D24" i="7" s="1"/>
  <c r="D24" i="4"/>
  <c r="E11" i="7" s="1"/>
  <c r="E15" i="7" s="1"/>
  <c r="D22" i="4"/>
  <c r="F22" i="4"/>
  <c r="C30" i="7" s="1"/>
  <c r="C34" i="7" s="1"/>
  <c r="F24" i="4"/>
  <c r="E30" i="7" s="1"/>
  <c r="E34" i="7" s="1"/>
  <c r="F21" i="4"/>
  <c r="B30" i="7" s="1"/>
  <c r="B34" i="7" s="1"/>
  <c r="C18" i="9" l="1"/>
  <c r="C21" i="9" s="1"/>
  <c r="C11" i="7"/>
  <c r="C15" i="7" s="1"/>
  <c r="J11" i="7"/>
  <c r="J15" i="7" s="1"/>
  <c r="I11" i="7"/>
  <c r="I15" i="7" s="1"/>
  <c r="D11" i="7"/>
  <c r="D15" i="7" s="1"/>
  <c r="F11" i="7"/>
  <c r="F15" i="7" s="1"/>
  <c r="K11" i="7"/>
  <c r="K15" i="7" s="1"/>
  <c r="M11" i="7"/>
  <c r="M15" i="7" s="1"/>
  <c r="B11" i="7"/>
  <c r="B15" i="7" s="1"/>
  <c r="L11" i="7"/>
  <c r="L15" i="7" s="1"/>
</calcChain>
</file>

<file path=xl/sharedStrings.xml><?xml version="1.0" encoding="utf-8"?>
<sst xmlns="http://schemas.openxmlformats.org/spreadsheetml/2006/main" count="237" uniqueCount="110">
  <si>
    <t>ELEMENTS DE CADRAGE</t>
  </si>
  <si>
    <t>TARIFICATION  QF&lt; 850</t>
  </si>
  <si>
    <t>Majoration enfants extérieurs QF&lt;850</t>
  </si>
  <si>
    <t>Type d’accueil</t>
  </si>
  <si>
    <t>Tarif brut maximum</t>
  </si>
  <si>
    <t>Taux d’effort maximum</t>
  </si>
  <si>
    <t>Journée avec repas</t>
  </si>
  <si>
    <t>Demi-journée avec repas</t>
  </si>
  <si>
    <t>Journée sans repas</t>
  </si>
  <si>
    <t>Demi-journée sans repas</t>
  </si>
  <si>
    <t>TARIFICATION 850&lt;QF&gt;2000</t>
  </si>
  <si>
    <t>Majoration enfants extérieurs  850&lt;QF&gt;2000</t>
  </si>
  <si>
    <t>Taux d’effort :</t>
  </si>
  <si>
    <t>Appliquer le taux d’effort initialement choisi pour les QF inf ou égal à 850
dans la limite du tarif brut maximum.</t>
  </si>
  <si>
    <t>déplafonnement des tarifs pour les QF &lt;2000</t>
  </si>
  <si>
    <t>NE SAISIR QUE LES CASES EN BLEUES</t>
  </si>
  <si>
    <t>QF &lt; 850</t>
  </si>
  <si>
    <t>Etape 1 : Déterminer le taux d'effort en fonction de votre TARIF BRUT :</t>
  </si>
  <si>
    <t>Taux d'effort</t>
  </si>
  <si>
    <t xml:space="preserve">QF inférieur à </t>
  </si>
  <si>
    <t>type d'accueil</t>
  </si>
  <si>
    <r>
      <t xml:space="preserve">Journée avec repas
</t>
    </r>
    <r>
      <rPr>
        <b/>
        <sz val="9.5"/>
        <color theme="1"/>
        <rFont val="Calibri"/>
        <family val="2"/>
      </rPr>
      <t>(dans la limite de 14€ BRUT)</t>
    </r>
  </si>
  <si>
    <r>
      <t xml:space="preserve">Journée sans repas 
</t>
    </r>
    <r>
      <rPr>
        <b/>
        <sz val="9.5"/>
        <color theme="1"/>
        <rFont val="Calibri"/>
        <family val="2"/>
      </rPr>
      <t>(dans la limite de 10€ BRUT)</t>
    </r>
  </si>
  <si>
    <r>
      <t xml:space="preserve">1/2 journée avec repas
</t>
    </r>
    <r>
      <rPr>
        <b/>
        <sz val="9.5"/>
        <color theme="1"/>
        <rFont val="Calibri"/>
        <family val="2"/>
      </rPr>
      <t>(dans la limite de 11€ BRUT)</t>
    </r>
  </si>
  <si>
    <r>
      <t xml:space="preserve">1/2 journée sans repas 
</t>
    </r>
    <r>
      <rPr>
        <b/>
        <sz val="9.5"/>
        <color theme="1"/>
        <rFont val="Calibri"/>
        <family val="2"/>
      </rPr>
      <t>(dans la limite de 7€ BRUT)</t>
    </r>
  </si>
  <si>
    <t>Saisie OBLIGATOIRE dans la limite des plafonds fixés par la Caf</t>
  </si>
  <si>
    <t>Tarif BRUT</t>
  </si>
  <si>
    <t>Etape 1 bis : Possibilité de tarification par tranche de QF en fonction de votre TARIF BRUT :</t>
  </si>
  <si>
    <t>Quotient familial inférieur à:</t>
  </si>
  <si>
    <t>Tarif journée avec repas</t>
  </si>
  <si>
    <t>Tarif journée sans repas</t>
  </si>
  <si>
    <t>Tarif 1/2 journée avec repas</t>
  </si>
  <si>
    <t>Tarif 1/2 journée sans repas</t>
  </si>
  <si>
    <t>Tranche 1</t>
  </si>
  <si>
    <t>Tranche 2</t>
  </si>
  <si>
    <t>Tranche 3</t>
  </si>
  <si>
    <t>Tranche 4</t>
  </si>
  <si>
    <t>850&lt;QF&gt; 2000</t>
  </si>
  <si>
    <t>Etape 2 : Déterminer le TARIF BRUT pour les 850 &lt; QF &gt; 2000 en fonction du taux d'effort retenu en étape 1</t>
  </si>
  <si>
    <t>QF</t>
  </si>
  <si>
    <r>
      <t xml:space="preserve">journée repas compris 
</t>
    </r>
    <r>
      <rPr>
        <b/>
        <sz val="9.5"/>
        <color theme="1"/>
        <rFont val="Calibri"/>
        <family val="2"/>
      </rPr>
      <t>(dans la limite de 23€ BRUT)</t>
    </r>
  </si>
  <si>
    <r>
      <t xml:space="preserve">journée sans repas 
</t>
    </r>
    <r>
      <rPr>
        <b/>
        <sz val="9.5"/>
        <color theme="1"/>
        <rFont val="Calibri"/>
        <family val="2"/>
      </rPr>
      <t>(dans la limite de 15€ BRUT)</t>
    </r>
  </si>
  <si>
    <r>
      <t xml:space="preserve">1/2 journée  repas compris 
</t>
    </r>
    <r>
      <rPr>
        <b/>
        <sz val="9.5"/>
        <color theme="1"/>
        <rFont val="Calibri"/>
        <family val="2"/>
      </rPr>
      <t>(dans la limite de 19€ BRUT)</t>
    </r>
  </si>
  <si>
    <r>
      <t xml:space="preserve">1/2 journée sans repas
 </t>
    </r>
    <r>
      <rPr>
        <b/>
        <sz val="9.5"/>
        <color theme="1"/>
        <rFont val="Calibri"/>
        <family val="2"/>
      </rPr>
      <t>(dans la limite de 11€ BRUT)</t>
    </r>
  </si>
  <si>
    <t>Etape 2 bis : Possibilité de tarification par tranche de QF en fonction de votre TARIF BRUT :</t>
  </si>
  <si>
    <t>Tarif Journée repas compris</t>
  </si>
  <si>
    <t>Tarif 1/2 journée repas compris</t>
  </si>
  <si>
    <t>Tranche 5</t>
  </si>
  <si>
    <t>Tranche 6</t>
  </si>
  <si>
    <t>Tranche 7</t>
  </si>
  <si>
    <t>Tranche 8</t>
  </si>
  <si>
    <t>QF &lt; 2000</t>
  </si>
  <si>
    <t>Etape 3 : Déterminer le TARIF BRUT pour les QF &gt; 2000 en fonction du taux d'effort retenu en étape 1</t>
  </si>
  <si>
    <r>
      <t xml:space="preserve">journée repas compris 
</t>
    </r>
    <r>
      <rPr>
        <b/>
        <sz val="9.5"/>
        <color theme="1"/>
        <rFont val="Calibri"/>
        <family val="2"/>
      </rPr>
      <t>(dans la limite de 30€ BRUT)</t>
    </r>
  </si>
  <si>
    <r>
      <t xml:space="preserve">journée sans repas
</t>
    </r>
    <r>
      <rPr>
        <b/>
        <sz val="9.5"/>
        <color theme="1"/>
        <rFont val="Calibri"/>
        <family val="2"/>
      </rPr>
      <t>(dans la limite de 26€ BRUT)</t>
    </r>
  </si>
  <si>
    <r>
      <t xml:space="preserve">1/2 journée  repas compris
</t>
    </r>
    <r>
      <rPr>
        <b/>
        <sz val="9.5"/>
        <color theme="1"/>
        <rFont val="Calibri"/>
        <family val="2"/>
      </rPr>
      <t>(dans la limite de 22€ BRUT)</t>
    </r>
  </si>
  <si>
    <r>
      <t xml:space="preserve">1/2 journée sans repas 
</t>
    </r>
    <r>
      <rPr>
        <b/>
        <sz val="9.5"/>
        <color theme="1"/>
        <rFont val="Calibri"/>
        <family val="2"/>
      </rPr>
      <t>(dans la limite de 18€ BRUT)</t>
    </r>
  </si>
  <si>
    <t>Etape 3 bis : Possibilité de tarification par tranche de QF en fonction de votre TARIF BRUT :</t>
  </si>
  <si>
    <t>Tranche 9</t>
  </si>
  <si>
    <t>Tranche 10</t>
  </si>
  <si>
    <t>Tranche 11</t>
  </si>
  <si>
    <t>Tranche 12</t>
  </si>
  <si>
    <t>1/2 journée avec repas</t>
  </si>
  <si>
    <t>Prix indicatif du repas</t>
  </si>
  <si>
    <t>Aide aux loisirs</t>
  </si>
  <si>
    <t>Aide collectivité</t>
  </si>
  <si>
    <t>Tarif NET</t>
  </si>
  <si>
    <t>1/2 journée sans repas</t>
  </si>
  <si>
    <t>Tranches</t>
  </si>
  <si>
    <t>QF inférieur à</t>
  </si>
  <si>
    <t>Majoration enfants extérieurs  QF&gt;2000</t>
  </si>
  <si>
    <t xml:space="preserve">Possibilité de tarification par taux d'effort : Saisir le QF de la famille pour le calcul de votre tarif brut journée: </t>
  </si>
  <si>
    <t>taux d'effort</t>
  </si>
  <si>
    <t>Notice:</t>
  </si>
  <si>
    <t>Cet outil d'aide à l'élaboration des grilles tarifaires à été conçu pour correspondre au cadrage de la Caf 07 "aide aux loisirs" applicable en janvier 2026.</t>
  </si>
  <si>
    <t>Il faut déterminer ce tarif BRUT pour les acceuils : en journée avec repas, journée sans repas, demi-journée avec repas et demi-journée sans repas.</t>
  </si>
  <si>
    <t>L'outil permet de faire jusqu'à 12 tranches. Vous pouvez masquer les colonnes inutiles si vous proposez moins de tranches.</t>
  </si>
  <si>
    <t xml:space="preserve">Cet outil n'est pas obligatoire. Il permet une meilleure lisibilité des grilles tarifaires pour les familles entre les différentes structures et facilite le traitement par la Caf. </t>
  </si>
  <si>
    <t xml:space="preserve">Cette aide doit être obligatoirement visible dans la grille tarifaire aux familles et dans la facturation aux familles. </t>
  </si>
  <si>
    <r>
      <t>L'</t>
    </r>
    <r>
      <rPr>
        <b/>
        <sz val="11"/>
        <color theme="1"/>
        <rFont val="Aptos Narrow"/>
        <family val="2"/>
        <scheme val="minor"/>
      </rPr>
      <t>outil de simulation, en feuille 3</t>
    </r>
    <r>
      <rPr>
        <sz val="11"/>
        <color theme="1"/>
        <rFont val="Aptos Narrow"/>
        <family val="2"/>
        <scheme val="minor"/>
      </rPr>
      <t>, est basé sur le principe d'un calcul du taux d'effort, en fonction de votre coût BRUT pour l'acceuil de loisirs.</t>
    </r>
  </si>
  <si>
    <t xml:space="preserve">Grille tarifaire par taux d'effort: </t>
  </si>
  <si>
    <t xml:space="preserve">Grille tarifaire par tranche de QF: </t>
  </si>
  <si>
    <t>Etape 4 : Déterminer le montant de votre AIDE AUX LOISIRS :</t>
  </si>
  <si>
    <t xml:space="preserve">Journée avec repas
</t>
  </si>
  <si>
    <t xml:space="preserve">Journée sans repas 
</t>
  </si>
  <si>
    <t xml:space="preserve">1/2 journée avec repas
</t>
  </si>
  <si>
    <t xml:space="preserve">1/2 journée sans repas 
</t>
  </si>
  <si>
    <t>Nombre d'heures pour le type d'accueil</t>
  </si>
  <si>
    <t>Montant de l'aide au loisirs</t>
  </si>
  <si>
    <t>Montant à reporter dans vos grilles tarifaires</t>
  </si>
  <si>
    <t>Tarif BRUT Maximum</t>
  </si>
  <si>
    <t>Tarif NET Maximum</t>
  </si>
  <si>
    <t>Reportez le montant déterminé à l'étape 4 de l'outil de simulation.</t>
  </si>
  <si>
    <r>
      <t>Tous les calculs sont automatisés, UNIQUEMENT les cases</t>
    </r>
    <r>
      <rPr>
        <b/>
        <sz val="12"/>
        <color rgb="FF00B0F0"/>
        <rFont val="Aptos Narrow"/>
        <family val="2"/>
        <scheme val="minor"/>
      </rPr>
      <t xml:space="preserve"> en bleues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sont à saisir</t>
    </r>
    <r>
      <rPr>
        <sz val="11"/>
        <color theme="1"/>
        <rFont val="Aptos Narrow"/>
        <family val="2"/>
        <scheme val="minor"/>
      </rPr>
      <t>.</t>
    </r>
  </si>
  <si>
    <t xml:space="preserve">Il comporte 4 étapes : </t>
  </si>
  <si>
    <t>Etape 2: "Déterminez le tarif brut en fonction du taux d'effort trouvé en étape 1" et la possibilité d'une "tarification par tranche de QF" pour les 850&lt;QF&gt; 2000</t>
  </si>
  <si>
    <t>Etape 1: "Déterminez le taux d'effort en fonction de votre tarif BRUT" et la possibilité d'une "tarification par taux d'effort" ou tarification par tranche de QF" pour les QF&lt; 850</t>
  </si>
  <si>
    <t>Etape 3: "Déterminez le tarif brut en fonction du taux d'effort trouvé en étape 1" et la possibilité d'une "tarification par tranche de QF" pour les QF&lt;2000</t>
  </si>
  <si>
    <t>Etape 4: "Déterminez le montant de votre AIDE AUX LOISIRS"</t>
  </si>
  <si>
    <t>2/ Attention, il doit apparaitre impérativement un reste à charge pour les familles (afin debénéficier de la PSO ALSH), Vous devez définir un plancher de facturation &gt; 0€ pour les plusbas QF.</t>
  </si>
  <si>
    <t>3/ Proposez votre nouvelle grille tarifaire à votre chargé de conseil et développement (CCD) deterritoire avant la délibération de la collectivité compétente ou du CA.</t>
  </si>
  <si>
    <r>
      <t>Vous trouverez en</t>
    </r>
    <r>
      <rPr>
        <b/>
        <sz val="11"/>
        <color theme="1"/>
        <rFont val="Aptos Narrow"/>
        <family val="2"/>
        <scheme val="minor"/>
      </rPr>
      <t xml:space="preserve"> feuille 2</t>
    </r>
    <r>
      <rPr>
        <sz val="11"/>
        <color theme="1"/>
        <rFont val="Aptos Narrow"/>
        <family val="2"/>
        <scheme val="minor"/>
      </rPr>
      <t xml:space="preserve"> "Aide au loisirs" CAF07" </t>
    </r>
    <r>
      <rPr>
        <b/>
        <sz val="11"/>
        <color theme="1"/>
        <rFont val="Aptos Narrow"/>
        <family val="2"/>
        <scheme val="minor"/>
      </rPr>
      <t>un rappel des principaux éléments financier de ce cadrage</t>
    </r>
    <r>
      <rPr>
        <sz val="11"/>
        <color theme="1"/>
        <rFont val="Aptos Narrow"/>
        <family val="2"/>
        <scheme val="minor"/>
      </rPr>
      <t>.</t>
    </r>
  </si>
  <si>
    <r>
      <t xml:space="preserve">En </t>
    </r>
    <r>
      <rPr>
        <b/>
        <sz val="11"/>
        <color theme="1"/>
        <rFont val="Aptos Narrow"/>
        <family val="2"/>
        <scheme val="minor"/>
      </rPr>
      <t>feuille 4</t>
    </r>
    <r>
      <rPr>
        <sz val="11"/>
        <color theme="1"/>
        <rFont val="Aptos Narrow"/>
        <family val="2"/>
        <scheme val="minor"/>
      </rPr>
      <t xml:space="preserve"> "Grille tarifaire par TE", cet outil, vous propose </t>
    </r>
    <r>
      <rPr>
        <b/>
        <sz val="11"/>
        <color theme="1"/>
        <rFont val="Aptos Narrow"/>
        <family val="2"/>
        <scheme val="minor"/>
      </rPr>
      <t>un format de grille tarifaire par taux d'effort</t>
    </r>
    <r>
      <rPr>
        <sz val="11"/>
        <color theme="1"/>
        <rFont val="Aptos Narrow"/>
        <family val="2"/>
        <scheme val="minor"/>
      </rPr>
      <t xml:space="preserve"> en fonction des éléments déterminés en feuille 3.</t>
    </r>
  </si>
  <si>
    <r>
      <t xml:space="preserve">En </t>
    </r>
    <r>
      <rPr>
        <b/>
        <sz val="11"/>
        <color theme="1"/>
        <rFont val="Aptos Narrow"/>
        <family val="2"/>
        <scheme val="minor"/>
      </rPr>
      <t>feuille 5</t>
    </r>
    <r>
      <rPr>
        <sz val="11"/>
        <color theme="1"/>
        <rFont val="Aptos Narrow"/>
        <family val="2"/>
        <scheme val="minor"/>
      </rPr>
      <t xml:space="preserve"> "Grille tarifaire par tranche", cet outil vous propose </t>
    </r>
    <r>
      <rPr>
        <b/>
        <sz val="11"/>
        <color theme="1"/>
        <rFont val="Aptos Narrow"/>
        <family val="2"/>
        <scheme val="minor"/>
      </rPr>
      <t>un format de grille tarifaire par tranche de QF</t>
    </r>
    <r>
      <rPr>
        <sz val="11"/>
        <color theme="1"/>
        <rFont val="Aptos Narrow"/>
        <family val="2"/>
        <scheme val="minor"/>
      </rPr>
      <t xml:space="preserve"> en fonction des éléments déterminés en feuille 3.</t>
    </r>
  </si>
  <si>
    <t xml:space="preserve">1/ Avec l’appui du (des) chargé(s) de coopération de votre territoire, faites un état des lieux destarifs pratiqués par les ALSH de votre territoire, ainsi que le profil des familles accueillies </t>
  </si>
  <si>
    <t>au sein de votre structure (QF moyen…)</t>
  </si>
  <si>
    <t xml:space="preserve">4/ A chaque changement de tarification aux familles, il conviendra de nous transmettre les nouvelles grilles pour validation : transmission par mail à votre CCD de territoire et en copie </t>
  </si>
  <si>
    <t>à partenaires-as@caf07.caf.fr.</t>
  </si>
  <si>
    <t>Pour information, ces dispositions s’appliquent à l’ensemble des gestionnaires de centres de loisirs, qu’ils soient associatifs, de collectivités ou mobilisés dans le cadre de DSP ou de marchés</t>
  </si>
  <si>
    <r>
      <t xml:space="preserve">Pour rappel, le </t>
    </r>
    <r>
      <rPr>
        <b/>
        <sz val="11"/>
        <color theme="1"/>
        <rFont val="Aptos Narrow"/>
        <family val="2"/>
        <scheme val="minor"/>
      </rPr>
      <t>circuit de validation des tarifications</t>
    </r>
    <r>
      <rPr>
        <sz val="11"/>
        <color theme="1"/>
        <rFont val="Aptos Narrow"/>
        <family val="2"/>
        <scheme val="minor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</si>
</sst>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164" formatCode="0.000"/>
    <numFmt numFmtId="165" formatCode="0.0000"/>
    <numFmt numFmtId="166" formatCode="#,##0.00\ &quot;€&quot;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Calibri"/>
      <family val="2"/>
    </font>
    <font>
      <sz val="8"/>
      <name val="Aptos Narrow"/>
      <family val="2"/>
      <scheme val="minor"/>
    </font>
    <font>
      <sz val="9.5"/>
      <color theme="1"/>
      <name val="Calibri"/>
      <family val="2"/>
    </font>
    <font>
      <sz val="9.5"/>
      <color rgb="FF000000"/>
      <name val="Calibri"/>
      <family val="2"/>
    </font>
    <font>
      <b/>
      <sz val="9.5"/>
      <color theme="1"/>
      <name val="Calibri"/>
      <family val="2"/>
    </font>
    <font>
      <b/>
      <sz val="11"/>
      <color theme="9"/>
      <name val="Aptos Narrow"/>
      <family val="2"/>
      <scheme val="minor"/>
    </font>
    <font>
      <b/>
      <sz val="11"/>
      <color theme="7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color theme="5"/>
      <name val="Aptos Narrow"/>
      <family val="2"/>
      <scheme val="minor"/>
    </font>
    <font>
      <sz val="11"/>
      <color theme="5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00B0F0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FCC00"/>
      </left>
      <right style="medium">
        <color rgb="FFFFCC00"/>
      </right>
      <top style="medium">
        <color rgb="FFFFCC00"/>
      </top>
      <bottom style="medium">
        <color rgb="FFFFCC00"/>
      </bottom>
      <diagonal/>
    </border>
    <border>
      <left/>
      <right style="medium">
        <color rgb="FFFFCC00"/>
      </right>
      <top style="medium">
        <color rgb="FFFFCC00"/>
      </top>
      <bottom style="medium">
        <color rgb="FFFFCC00"/>
      </bottom>
      <diagonal/>
    </border>
    <border>
      <left style="medium">
        <color rgb="FFFFCC00"/>
      </left>
      <right style="medium">
        <color rgb="FFFFCC00"/>
      </right>
      <top/>
      <bottom style="medium">
        <color rgb="FFFFCC00"/>
      </bottom>
      <diagonal/>
    </border>
    <border>
      <left/>
      <right style="medium">
        <color rgb="FFFFCC00"/>
      </right>
      <top/>
      <bottom style="medium">
        <color rgb="FFFFCC00"/>
      </bottom>
      <diagonal/>
    </border>
    <border>
      <left/>
      <right/>
      <top style="medium">
        <color theme="7"/>
      </top>
      <bottom/>
      <diagonal/>
    </border>
    <border>
      <left/>
      <right style="medium">
        <color theme="7"/>
      </right>
      <top style="medium">
        <color theme="7"/>
      </top>
      <bottom/>
      <diagonal/>
    </border>
    <border>
      <left/>
      <right style="medium">
        <color theme="7"/>
      </right>
      <top/>
      <bottom/>
      <diagonal/>
    </border>
    <border>
      <left/>
      <right/>
      <top/>
      <bottom style="medium">
        <color theme="7"/>
      </bottom>
      <diagonal/>
    </border>
    <border>
      <left/>
      <right style="medium">
        <color theme="7"/>
      </right>
      <top/>
      <bottom style="medium">
        <color theme="7"/>
      </bottom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/>
      <right style="medium">
        <color theme="9"/>
      </right>
      <top/>
      <bottom/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 style="medium">
        <color theme="9"/>
      </right>
      <top/>
      <bottom/>
      <diagonal/>
    </border>
    <border>
      <left style="medium">
        <color theme="9"/>
      </left>
      <right style="medium">
        <color theme="9"/>
      </right>
      <top/>
      <bottom style="medium">
        <color theme="9"/>
      </bottom>
      <diagonal/>
    </border>
    <border>
      <left style="medium">
        <color theme="7"/>
      </left>
      <right style="medium">
        <color theme="7"/>
      </right>
      <top style="medium">
        <color theme="7"/>
      </top>
      <bottom/>
      <diagonal/>
    </border>
    <border>
      <left style="medium">
        <color theme="7"/>
      </left>
      <right style="medium">
        <color theme="7"/>
      </right>
      <top/>
      <bottom/>
      <diagonal/>
    </border>
    <border>
      <left style="medium">
        <color theme="7"/>
      </left>
      <right style="medium">
        <color theme="7"/>
      </right>
      <top/>
      <bottom style="medium">
        <color theme="7"/>
      </bottom>
      <diagonal/>
    </border>
    <border>
      <left style="medium">
        <color rgb="FFFFCC00"/>
      </left>
      <right/>
      <top style="medium">
        <color rgb="FFFFCC00"/>
      </top>
      <bottom style="medium">
        <color rgb="FFFFCC00"/>
      </bottom>
      <diagonal/>
    </border>
    <border>
      <left/>
      <right/>
      <top style="medium">
        <color rgb="FFFFCC00"/>
      </top>
      <bottom style="medium">
        <color rgb="FFFFCC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C00"/>
      </left>
      <right/>
      <top/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/>
      <right style="medium">
        <color theme="5"/>
      </right>
      <top/>
      <bottom/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C00"/>
      </bottom>
      <diagonal/>
    </border>
    <border>
      <left style="medium">
        <color rgb="FFFFC000"/>
      </left>
      <right style="medium">
        <color rgb="FFFFC000"/>
      </right>
      <top style="medium">
        <color rgb="FFFFCC00"/>
      </top>
      <bottom style="medium">
        <color rgb="FFFFCC00"/>
      </bottom>
      <diagonal/>
    </border>
    <border>
      <left style="medium">
        <color rgb="FFFFC000"/>
      </left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C0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 style="medium">
        <color rgb="FF00B0F0"/>
      </right>
      <top/>
      <bottom/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thin">
        <color theme="0"/>
      </left>
      <right/>
      <top style="medium">
        <color rgb="FFFFCC00"/>
      </top>
      <bottom style="medium">
        <color rgb="FFFFC000"/>
      </bottom>
      <diagonal/>
    </border>
    <border>
      <left style="medium">
        <color theme="7"/>
      </left>
      <right/>
      <top/>
      <bottom/>
      <diagonal/>
    </border>
    <border>
      <left style="medium">
        <color theme="5"/>
      </left>
      <right style="thin">
        <color theme="0"/>
      </right>
      <top style="medium">
        <color theme="5"/>
      </top>
      <bottom style="medium">
        <color rgb="FF00B0F0"/>
      </bottom>
      <diagonal/>
    </border>
    <border>
      <left/>
      <right/>
      <top/>
      <bottom style="thin">
        <color theme="0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 style="medium">
        <color theme="5"/>
      </left>
      <right style="thin">
        <color theme="5"/>
      </right>
      <top style="medium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theme="5"/>
      </top>
      <bottom style="thin">
        <color theme="5"/>
      </bottom>
      <diagonal/>
    </border>
    <border>
      <left style="thin">
        <color theme="5"/>
      </left>
      <right style="medium">
        <color theme="5"/>
      </right>
      <top style="medium">
        <color theme="5"/>
      </top>
      <bottom style="thin">
        <color theme="5"/>
      </bottom>
      <diagonal/>
    </border>
    <border>
      <left style="medium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theme="5"/>
      </right>
      <top style="thin">
        <color theme="5"/>
      </top>
      <bottom style="thin">
        <color theme="5"/>
      </bottom>
      <diagonal/>
    </border>
    <border>
      <left style="medium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medium">
        <color theme="5"/>
      </right>
      <top style="thin">
        <color theme="5"/>
      </top>
      <bottom style="medium">
        <color theme="5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medium">
        <color theme="7"/>
      </left>
      <right/>
      <top style="medium">
        <color theme="7"/>
      </top>
      <bottom/>
      <diagonal/>
    </border>
    <border>
      <left style="medium">
        <color theme="7"/>
      </left>
      <right style="thin">
        <color theme="7"/>
      </right>
      <top style="medium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 style="medium">
        <color theme="7"/>
      </top>
      <bottom style="thin">
        <color theme="7"/>
      </bottom>
      <diagonal/>
    </border>
    <border>
      <left style="thin">
        <color theme="7"/>
      </left>
      <right style="medium">
        <color theme="7"/>
      </right>
      <top style="medium">
        <color theme="7"/>
      </top>
      <bottom style="thin">
        <color theme="7"/>
      </bottom>
      <diagonal/>
    </border>
    <border>
      <left style="medium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 style="medium">
        <color theme="7"/>
      </right>
      <top style="thin">
        <color theme="7"/>
      </top>
      <bottom style="thin">
        <color theme="7"/>
      </bottom>
      <diagonal/>
    </border>
    <border>
      <left style="medium">
        <color theme="7"/>
      </left>
      <right style="thin">
        <color theme="7"/>
      </right>
      <top style="thin">
        <color theme="7"/>
      </top>
      <bottom style="medium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medium">
        <color theme="7"/>
      </bottom>
      <diagonal/>
    </border>
    <border>
      <left style="thin">
        <color theme="7"/>
      </left>
      <right style="medium">
        <color theme="7"/>
      </right>
      <top style="thin">
        <color theme="7"/>
      </top>
      <bottom style="medium">
        <color theme="7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 style="medium">
        <color theme="9"/>
      </left>
      <right style="thin">
        <color theme="9"/>
      </right>
      <top style="medium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 style="thin">
        <color theme="9"/>
      </bottom>
      <diagonal/>
    </border>
    <border>
      <left style="thin">
        <color theme="9"/>
      </left>
      <right style="medium">
        <color theme="9"/>
      </right>
      <top style="medium">
        <color theme="9"/>
      </top>
      <bottom style="thin">
        <color theme="9"/>
      </bottom>
      <diagonal/>
    </border>
    <border>
      <left style="medium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medium">
        <color theme="9"/>
      </right>
      <top style="thin">
        <color theme="9"/>
      </top>
      <bottom style="thin">
        <color theme="9"/>
      </bottom>
      <diagonal/>
    </border>
    <border>
      <left style="medium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medium">
        <color theme="9"/>
      </right>
      <top style="thin">
        <color theme="9"/>
      </top>
      <bottom style="medium">
        <color theme="9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C00"/>
      </left>
      <right style="medium">
        <color rgb="FFFFCC00"/>
      </right>
      <top style="thin">
        <color rgb="FFFFC000"/>
      </top>
      <bottom style="medium">
        <color rgb="FFFFCC00"/>
      </bottom>
      <diagonal/>
    </border>
    <border>
      <left style="medium">
        <color rgb="FFFFCC00"/>
      </left>
      <right style="medium">
        <color rgb="FFFFCC00"/>
      </right>
      <top style="medium">
        <color rgb="FFFFCC00"/>
      </top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87">
    <xf numFmtId="0" fontId="0" fillId="0" borderId="0" xfId="0"/>
    <xf numFmtId="0" fontId="4" fillId="0" borderId="4" xfId="0" applyFont="1" applyBorder="1" applyAlignment="1">
      <alignment horizontal="left" vertical="center" wrapText="1"/>
    </xf>
    <xf numFmtId="166" fontId="4" fillId="4" borderId="4" xfId="0" applyNumberFormat="1" applyFont="1" applyFill="1" applyBorder="1" applyAlignment="1">
      <alignment horizontal="left" vertical="center" wrapText="1"/>
    </xf>
    <xf numFmtId="166" fontId="4" fillId="0" borderId="4" xfId="0" applyNumberFormat="1" applyFont="1" applyBorder="1" applyAlignment="1">
      <alignment horizontal="left" vertical="center" wrapText="1"/>
    </xf>
    <xf numFmtId="9" fontId="0" fillId="0" borderId="0" xfId="1" applyFont="1"/>
    <xf numFmtId="0" fontId="0" fillId="0" borderId="0" xfId="0" applyBorder="1"/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166" fontId="0" fillId="0" borderId="40" xfId="0" applyNumberFormat="1" applyBorder="1"/>
    <xf numFmtId="0" fontId="0" fillId="5" borderId="0" xfId="0" applyFill="1"/>
    <xf numFmtId="0" fontId="4" fillId="5" borderId="38" xfId="0" applyFont="1" applyFill="1" applyBorder="1" applyAlignment="1">
      <alignment horizontal="right" vertical="center" wrapText="1"/>
    </xf>
    <xf numFmtId="0" fontId="6" fillId="0" borderId="25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8" fillId="5" borderId="47" xfId="0" applyFont="1" applyFill="1" applyBorder="1" applyAlignment="1">
      <alignment vertical="center"/>
    </xf>
    <xf numFmtId="0" fontId="0" fillId="0" borderId="46" xfId="0" applyBorder="1"/>
    <xf numFmtId="0" fontId="10" fillId="5" borderId="48" xfId="0" applyFont="1" applyFill="1" applyBorder="1" applyAlignment="1">
      <alignment vertical="center"/>
    </xf>
    <xf numFmtId="0" fontId="0" fillId="0" borderId="49" xfId="0" applyBorder="1"/>
    <xf numFmtId="165" fontId="6" fillId="0" borderId="39" xfId="0" applyNumberFormat="1" applyFont="1" applyBorder="1" applyAlignment="1">
      <alignment horizontal="right" vertical="center" wrapText="1"/>
    </xf>
    <xf numFmtId="166" fontId="4" fillId="4" borderId="39" xfId="0" applyNumberFormat="1" applyFont="1" applyFill="1" applyBorder="1" applyAlignment="1">
      <alignment horizontal="right" vertical="center" wrapText="1"/>
    </xf>
    <xf numFmtId="166" fontId="1" fillId="0" borderId="41" xfId="0" applyNumberFormat="1" applyFont="1" applyBorder="1"/>
    <xf numFmtId="0" fontId="9" fillId="0" borderId="26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166" fontId="0" fillId="0" borderId="40" xfId="0" applyNumberFormat="1" applyFont="1" applyBorder="1"/>
    <xf numFmtId="6" fontId="2" fillId="0" borderId="50" xfId="0" applyNumberFormat="1" applyFont="1" applyBorder="1" applyAlignment="1">
      <alignment vertical="center" wrapText="1"/>
    </xf>
    <xf numFmtId="6" fontId="2" fillId="3" borderId="50" xfId="0" applyNumberFormat="1" applyFont="1" applyFill="1" applyBorder="1" applyAlignment="1">
      <alignment vertical="center" wrapText="1"/>
    </xf>
    <xf numFmtId="0" fontId="2" fillId="0" borderId="52" xfId="0" applyFont="1" applyBorder="1" applyAlignment="1">
      <alignment vertical="center"/>
    </xf>
    <xf numFmtId="0" fontId="2" fillId="0" borderId="53" xfId="0" applyFont="1" applyBorder="1" applyAlignment="1">
      <alignment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vertical="center"/>
    </xf>
    <xf numFmtId="0" fontId="2" fillId="3" borderId="56" xfId="0" applyFont="1" applyFill="1" applyBorder="1" applyAlignment="1">
      <alignment horizontal="right" vertical="center"/>
    </xf>
    <xf numFmtId="0" fontId="2" fillId="0" borderId="57" xfId="0" applyFont="1" applyBorder="1" applyAlignment="1">
      <alignment vertical="center"/>
    </xf>
    <xf numFmtId="6" fontId="2" fillId="3" borderId="58" xfId="0" applyNumberFormat="1" applyFont="1" applyFill="1" applyBorder="1" applyAlignment="1">
      <alignment vertical="center" wrapText="1"/>
    </xf>
    <xf numFmtId="0" fontId="2" fillId="3" borderId="59" xfId="0" applyFont="1" applyFill="1" applyBorder="1" applyAlignment="1">
      <alignment horizontal="right" vertical="center"/>
    </xf>
    <xf numFmtId="0" fontId="2" fillId="0" borderId="54" xfId="0" applyFont="1" applyBorder="1" applyAlignment="1">
      <alignment vertical="center" wrapText="1"/>
    </xf>
    <xf numFmtId="6" fontId="2" fillId="0" borderId="56" xfId="0" applyNumberFormat="1" applyFont="1" applyBorder="1" applyAlignment="1">
      <alignment vertical="center" wrapText="1"/>
    </xf>
    <xf numFmtId="6" fontId="2" fillId="3" borderId="56" xfId="0" applyNumberFormat="1" applyFont="1" applyFill="1" applyBorder="1" applyAlignment="1">
      <alignment vertical="center" wrapText="1"/>
    </xf>
    <xf numFmtId="6" fontId="2" fillId="3" borderId="59" xfId="0" applyNumberFormat="1" applyFont="1" applyFill="1" applyBorder="1" applyAlignment="1">
      <alignment vertical="center" wrapText="1"/>
    </xf>
    <xf numFmtId="6" fontId="2" fillId="0" borderId="60" xfId="0" applyNumberFormat="1" applyFont="1" applyBorder="1" applyAlignment="1">
      <alignment vertical="center" wrapText="1"/>
    </xf>
    <xf numFmtId="6" fontId="2" fillId="3" borderId="60" xfId="0" applyNumberFormat="1" applyFont="1" applyFill="1" applyBorder="1" applyAlignment="1">
      <alignment vertical="center" wrapText="1"/>
    </xf>
    <xf numFmtId="0" fontId="2" fillId="0" borderId="62" xfId="0" applyFont="1" applyBorder="1" applyAlignment="1">
      <alignment vertical="center"/>
    </xf>
    <xf numFmtId="0" fontId="2" fillId="0" borderId="63" xfId="0" applyFont="1" applyBorder="1" applyAlignment="1">
      <alignment vertical="center" wrapText="1"/>
    </xf>
    <xf numFmtId="0" fontId="2" fillId="3" borderId="64" xfId="0" applyFont="1" applyFill="1" applyBorder="1" applyAlignment="1">
      <alignment horizontal="center" vertical="center"/>
    </xf>
    <xf numFmtId="0" fontId="2" fillId="0" borderId="65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6" fontId="2" fillId="3" borderId="68" xfId="0" applyNumberFormat="1" applyFont="1" applyFill="1" applyBorder="1" applyAlignment="1">
      <alignment vertical="center" wrapText="1"/>
    </xf>
    <xf numFmtId="0" fontId="2" fillId="0" borderId="64" xfId="0" applyFont="1" applyBorder="1" applyAlignment="1">
      <alignment vertical="center" wrapText="1"/>
    </xf>
    <xf numFmtId="6" fontId="2" fillId="0" borderId="66" xfId="0" applyNumberFormat="1" applyFont="1" applyBorder="1" applyAlignment="1">
      <alignment vertical="center" wrapText="1"/>
    </xf>
    <xf numFmtId="6" fontId="2" fillId="3" borderId="66" xfId="0" applyNumberFormat="1" applyFont="1" applyFill="1" applyBorder="1" applyAlignment="1">
      <alignment vertical="center" wrapText="1"/>
    </xf>
    <xf numFmtId="6" fontId="2" fillId="3" borderId="69" xfId="0" applyNumberFormat="1" applyFont="1" applyFill="1" applyBorder="1" applyAlignment="1">
      <alignment vertical="center" wrapText="1"/>
    </xf>
    <xf numFmtId="6" fontId="2" fillId="0" borderId="70" xfId="0" applyNumberFormat="1" applyFont="1" applyBorder="1" applyAlignment="1">
      <alignment vertical="center" wrapText="1"/>
    </xf>
    <xf numFmtId="6" fontId="2" fillId="3" borderId="70" xfId="0" applyNumberFormat="1" applyFont="1" applyFill="1" applyBorder="1" applyAlignment="1">
      <alignment vertical="center" wrapText="1"/>
    </xf>
    <xf numFmtId="0" fontId="2" fillId="0" borderId="72" xfId="0" applyFont="1" applyBorder="1" applyAlignment="1">
      <alignment vertical="center"/>
    </xf>
    <xf numFmtId="0" fontId="2" fillId="0" borderId="73" xfId="0" applyFont="1" applyBorder="1" applyAlignment="1">
      <alignment vertical="center" wrapText="1"/>
    </xf>
    <xf numFmtId="0" fontId="2" fillId="3" borderId="74" xfId="0" applyFont="1" applyFill="1" applyBorder="1" applyAlignment="1">
      <alignment horizontal="center" vertical="center"/>
    </xf>
    <xf numFmtId="0" fontId="2" fillId="0" borderId="75" xfId="0" applyFont="1" applyBorder="1" applyAlignment="1">
      <alignment vertical="center"/>
    </xf>
    <xf numFmtId="0" fontId="2" fillId="0" borderId="77" xfId="0" applyFont="1" applyBorder="1" applyAlignment="1">
      <alignment vertical="center"/>
    </xf>
    <xf numFmtId="6" fontId="2" fillId="3" borderId="78" xfId="0" applyNumberFormat="1" applyFont="1" applyFill="1" applyBorder="1" applyAlignment="1">
      <alignment vertical="center" wrapText="1"/>
    </xf>
    <xf numFmtId="0" fontId="2" fillId="0" borderId="74" xfId="0" applyFont="1" applyBorder="1" applyAlignment="1">
      <alignment vertical="center" wrapText="1"/>
    </xf>
    <xf numFmtId="6" fontId="2" fillId="0" borderId="76" xfId="0" applyNumberFormat="1" applyFont="1" applyBorder="1" applyAlignment="1">
      <alignment vertical="center" wrapText="1"/>
    </xf>
    <xf numFmtId="6" fontId="2" fillId="3" borderId="76" xfId="0" applyNumberFormat="1" applyFont="1" applyFill="1" applyBorder="1" applyAlignment="1">
      <alignment vertical="center" wrapText="1"/>
    </xf>
    <xf numFmtId="6" fontId="2" fillId="3" borderId="79" xfId="0" applyNumberFormat="1" applyFont="1" applyFill="1" applyBorder="1" applyAlignment="1">
      <alignment vertical="center" wrapText="1"/>
    </xf>
    <xf numFmtId="0" fontId="0" fillId="5" borderId="0" xfId="0" applyFill="1" applyAlignment="1">
      <alignment wrapText="1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166" fontId="4" fillId="2" borderId="4" xfId="0" applyNumberFormat="1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4" xfId="0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/>
    <xf numFmtId="0" fontId="10" fillId="0" borderId="33" xfId="0" applyFont="1" applyBorder="1" applyProtection="1"/>
    <xf numFmtId="0" fontId="0" fillId="0" borderId="33" xfId="0" applyBorder="1" applyProtection="1"/>
    <xf numFmtId="0" fontId="0" fillId="0" borderId="34" xfId="0" applyBorder="1" applyProtection="1"/>
    <xf numFmtId="0" fontId="0" fillId="0" borderId="0" xfId="0" applyBorder="1" applyProtection="1"/>
    <xf numFmtId="0" fontId="0" fillId="0" borderId="35" xfId="0" applyBorder="1" applyProtection="1"/>
    <xf numFmtId="165" fontId="4" fillId="0" borderId="5" xfId="0" applyNumberFormat="1" applyFont="1" applyBorder="1" applyAlignment="1" applyProtection="1">
      <alignment horizontal="left" vertical="center" wrapText="1"/>
    </xf>
    <xf numFmtId="165" fontId="4" fillId="0" borderId="4" xfId="0" applyNumberFormat="1" applyFont="1" applyBorder="1" applyAlignment="1" applyProtection="1">
      <alignment horizontal="left" vertical="center" wrapText="1"/>
    </xf>
    <xf numFmtId="1" fontId="4" fillId="0" borderId="4" xfId="0" applyNumberFormat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164" fontId="0" fillId="0" borderId="0" xfId="0" applyNumberFormat="1" applyProtection="1"/>
    <xf numFmtId="2" fontId="0" fillId="0" borderId="0" xfId="0" applyNumberFormat="1" applyProtection="1"/>
    <xf numFmtId="0" fontId="4" fillId="0" borderId="5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10" fillId="0" borderId="0" xfId="0" applyFont="1" applyBorder="1" applyProtection="1"/>
    <xf numFmtId="166" fontId="4" fillId="0" borderId="4" xfId="0" applyNumberFormat="1" applyFont="1" applyBorder="1" applyAlignment="1" applyProtection="1">
      <alignment horizontal="center" vertical="center" wrapText="1"/>
    </xf>
    <xf numFmtId="166" fontId="0" fillId="0" borderId="0" xfId="0" applyNumberFormat="1" applyProtection="1"/>
    <xf numFmtId="0" fontId="4" fillId="0" borderId="5" xfId="0" applyFont="1" applyBorder="1" applyAlignment="1" applyProtection="1">
      <alignment horizontal="center" vertical="center" wrapText="1"/>
    </xf>
    <xf numFmtId="8" fontId="4" fillId="0" borderId="7" xfId="0" applyNumberFormat="1" applyFont="1" applyBorder="1" applyAlignment="1" applyProtection="1">
      <alignment horizontal="center" vertical="center" wrapText="1"/>
    </xf>
    <xf numFmtId="0" fontId="0" fillId="0" borderId="36" xfId="0" applyBorder="1" applyProtection="1"/>
    <xf numFmtId="164" fontId="0" fillId="0" borderId="36" xfId="0" applyNumberFormat="1" applyBorder="1" applyProtection="1"/>
    <xf numFmtId="0" fontId="0" fillId="0" borderId="37" xfId="0" applyBorder="1" applyProtection="1"/>
    <xf numFmtId="0" fontId="8" fillId="0" borderId="8" xfId="0" applyFont="1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8" fillId="0" borderId="0" xfId="0" applyFont="1" applyProtection="1"/>
    <xf numFmtId="0" fontId="0" fillId="0" borderId="11" xfId="0" applyBorder="1" applyProtection="1"/>
    <xf numFmtId="0" fontId="0" fillId="0" borderId="12" xfId="0" applyBorder="1" applyProtection="1"/>
    <xf numFmtId="0" fontId="7" fillId="0" borderId="13" xfId="0" applyFont="1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5" xfId="0" applyBorder="1" applyProtection="1"/>
    <xf numFmtId="0" fontId="7" fillId="0" borderId="0" xfId="0" applyFont="1" applyProtection="1"/>
    <xf numFmtId="0" fontId="0" fillId="0" borderId="16" xfId="0" applyBorder="1" applyProtection="1"/>
    <xf numFmtId="0" fontId="0" fillId="0" borderId="17" xfId="0" applyBorder="1" applyProtection="1"/>
    <xf numFmtId="166" fontId="4" fillId="2" borderId="39" xfId="0" applyNumberFormat="1" applyFont="1" applyFill="1" applyBorder="1" applyAlignment="1" applyProtection="1">
      <alignment horizontal="right" vertical="center" wrapText="1"/>
      <protection locked="0"/>
    </xf>
    <xf numFmtId="166" fontId="0" fillId="2" borderId="40" xfId="0" applyNumberFormat="1" applyFill="1" applyBorder="1" applyProtection="1">
      <protection locked="0"/>
    </xf>
    <xf numFmtId="166" fontId="0" fillId="2" borderId="40" xfId="0" applyNumberFormat="1" applyFont="1" applyFill="1" applyBorder="1" applyProtection="1">
      <protection locked="0"/>
    </xf>
    <xf numFmtId="166" fontId="4" fillId="6" borderId="4" xfId="0" applyNumberFormat="1" applyFont="1" applyFill="1" applyBorder="1" applyAlignment="1" applyProtection="1">
      <alignment horizontal="center" vertical="center" wrapText="1"/>
    </xf>
    <xf numFmtId="0" fontId="4" fillId="8" borderId="4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83" xfId="0" applyFont="1" applyBorder="1" applyAlignment="1">
      <alignment horizontal="left" vertical="center" wrapText="1"/>
    </xf>
    <xf numFmtId="166" fontId="4" fillId="0" borderId="82" xfId="0" applyNumberFormat="1" applyFont="1" applyBorder="1" applyAlignment="1">
      <alignment horizontal="left" vertical="center" wrapText="1"/>
    </xf>
    <xf numFmtId="0" fontId="0" fillId="6" borderId="0" xfId="0" applyFill="1"/>
    <xf numFmtId="9" fontId="0" fillId="6" borderId="0" xfId="1" applyFont="1" applyFill="1"/>
    <xf numFmtId="0" fontId="0" fillId="2" borderId="84" xfId="0" applyFill="1" applyBorder="1"/>
    <xf numFmtId="0" fontId="0" fillId="2" borderId="0" xfId="0" applyFill="1" applyBorder="1"/>
    <xf numFmtId="0" fontId="0" fillId="0" borderId="80" xfId="0" applyBorder="1"/>
    <xf numFmtId="0" fontId="0" fillId="0" borderId="81" xfId="0" applyBorder="1"/>
    <xf numFmtId="0" fontId="0" fillId="0" borderId="85" xfId="0" applyBorder="1"/>
    <xf numFmtId="0" fontId="0" fillId="0" borderId="86" xfId="0" applyBorder="1"/>
    <xf numFmtId="0" fontId="0" fillId="0" borderId="87" xfId="0" applyBorder="1"/>
    <xf numFmtId="0" fontId="0" fillId="6" borderId="0" xfId="0" applyFill="1" applyBorder="1"/>
    <xf numFmtId="0" fontId="0" fillId="6" borderId="87" xfId="0" applyFill="1" applyBorder="1"/>
    <xf numFmtId="0" fontId="0" fillId="2" borderId="87" xfId="0" applyFill="1" applyBorder="1"/>
    <xf numFmtId="0" fontId="0" fillId="7" borderId="0" xfId="0" applyFill="1" applyBorder="1"/>
    <xf numFmtId="0" fontId="0" fillId="7" borderId="87" xfId="0" applyFill="1" applyBorder="1"/>
    <xf numFmtId="0" fontId="0" fillId="0" borderId="88" xfId="0" applyBorder="1"/>
    <xf numFmtId="0" fontId="0" fillId="0" borderId="89" xfId="0" applyBorder="1"/>
    <xf numFmtId="0" fontId="0" fillId="0" borderId="90" xfId="0" applyBorder="1"/>
    <xf numFmtId="0" fontId="1" fillId="0" borderId="86" xfId="0" applyFont="1" applyBorder="1"/>
    <xf numFmtId="0" fontId="6" fillId="9" borderId="4" xfId="0" applyNumberFormat="1" applyFont="1" applyFill="1" applyBorder="1" applyAlignment="1" applyProtection="1">
      <alignment horizontal="right" vertical="center" wrapText="1"/>
    </xf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2" fillId="3" borderId="76" xfId="0" applyFont="1" applyFill="1" applyBorder="1" applyAlignment="1">
      <alignment horizontal="center" vertical="center" wrapText="1"/>
    </xf>
    <xf numFmtId="0" fontId="2" fillId="3" borderId="79" xfId="0" applyFont="1" applyFill="1" applyBorder="1" applyAlignment="1">
      <alignment horizontal="center" vertical="center" wrapText="1"/>
    </xf>
    <xf numFmtId="0" fontId="0" fillId="7" borderId="71" xfId="0" applyFill="1" applyBorder="1" applyAlignment="1">
      <alignment horizontal="center" wrapText="1"/>
    </xf>
    <xf numFmtId="0" fontId="0" fillId="7" borderId="13" xfId="0" applyFill="1" applyBorder="1" applyAlignment="1">
      <alignment horizontal="center" wrapText="1"/>
    </xf>
    <xf numFmtId="0" fontId="0" fillId="7" borderId="14" xfId="0" applyFill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6" borderId="51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3" borderId="66" xfId="0" applyFont="1" applyFill="1" applyBorder="1" applyAlignment="1">
      <alignment horizontal="center" vertical="center" wrapText="1"/>
    </xf>
    <xf numFmtId="0" fontId="2" fillId="3" borderId="69" xfId="0" applyFont="1" applyFill="1" applyBorder="1" applyAlignment="1">
      <alignment horizontal="center" vertical="center" wrapText="1"/>
    </xf>
    <xf numFmtId="0" fontId="0" fillId="6" borderId="51" xfId="0" applyFill="1" applyBorder="1" applyAlignment="1">
      <alignment horizontal="center" wrapText="1"/>
    </xf>
    <xf numFmtId="0" fontId="0" fillId="6" borderId="34" xfId="0" applyFill="1" applyBorder="1" applyAlignment="1">
      <alignment horizontal="center" wrapText="1"/>
    </xf>
    <xf numFmtId="0" fontId="0" fillId="2" borderId="61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0" fillId="6" borderId="30" xfId="0" applyFont="1" applyFill="1" applyBorder="1" applyAlignment="1" applyProtection="1">
      <alignment horizontal="center" vertical="center"/>
    </xf>
    <xf numFmtId="0" fontId="11" fillId="6" borderId="31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left" wrapText="1"/>
    </xf>
    <xf numFmtId="0" fontId="1" fillId="6" borderId="35" xfId="0" applyFont="1" applyFill="1" applyBorder="1" applyAlignment="1" applyProtection="1">
      <alignment horizontal="left" wrapText="1"/>
    </xf>
    <xf numFmtId="0" fontId="8" fillId="2" borderId="21" xfId="0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7" fillId="7" borderId="18" xfId="0" applyFont="1" applyFill="1" applyBorder="1" applyAlignment="1" applyProtection="1">
      <alignment horizontal="center" vertical="center"/>
    </xf>
    <xf numFmtId="0" fontId="7" fillId="7" borderId="19" xfId="0" applyFont="1" applyFill="1" applyBorder="1" applyAlignment="1" applyProtection="1">
      <alignment horizontal="center" vertical="center"/>
    </xf>
    <xf numFmtId="0" fontId="7" fillId="7" borderId="20" xfId="0" applyFont="1" applyFill="1" applyBorder="1" applyAlignment="1" applyProtection="1">
      <alignment horizontal="center" vertical="center"/>
    </xf>
    <xf numFmtId="0" fontId="0" fillId="6" borderId="29" xfId="0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10" fillId="6" borderId="31" xfId="0" applyFont="1" applyFill="1" applyBorder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28" xfId="0" applyNumberFormat="1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98C1F-E826-4EDD-8A28-2F2F4A007FAD}">
  <dimension ref="A1:M33"/>
  <sheetViews>
    <sheetView tabSelected="1" workbookViewId="0">
      <selection activeCell="E15" sqref="E15"/>
    </sheetView>
  </sheetViews>
  <sheetFormatPr baseColWidth="10" defaultRowHeight="14.4" x14ac:dyDescent="0.3"/>
  <sheetData>
    <row r="1" spans="1:13" ht="15" thickBot="1" x14ac:dyDescent="0.35"/>
    <row r="2" spans="1:13" ht="24" thickBot="1" x14ac:dyDescent="0.5">
      <c r="A2" s="130" t="s">
        <v>73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2"/>
    </row>
    <row r="3" spans="1:13" x14ac:dyDescent="0.3">
      <c r="A3" s="11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19"/>
    </row>
    <row r="4" spans="1:13" x14ac:dyDescent="0.3">
      <c r="A4" s="118" t="s">
        <v>74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19"/>
    </row>
    <row r="5" spans="1:13" x14ac:dyDescent="0.3">
      <c r="A5" s="11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19"/>
    </row>
    <row r="6" spans="1:13" x14ac:dyDescent="0.3">
      <c r="A6" s="118" t="s">
        <v>101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19"/>
    </row>
    <row r="7" spans="1:13" x14ac:dyDescent="0.3">
      <c r="A7" s="118" t="s">
        <v>108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119"/>
    </row>
    <row r="8" spans="1:13" ht="15" thickBot="1" x14ac:dyDescent="0.35">
      <c r="A8" s="118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119"/>
    </row>
    <row r="9" spans="1:13" x14ac:dyDescent="0.3">
      <c r="A9" s="115" t="s">
        <v>79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7"/>
    </row>
    <row r="10" spans="1:13" x14ac:dyDescent="0.3">
      <c r="A10" s="118" t="s">
        <v>75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119"/>
    </row>
    <row r="11" spans="1:13" x14ac:dyDescent="0.3">
      <c r="A11" s="118" t="s">
        <v>94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119"/>
    </row>
    <row r="12" spans="1:13" x14ac:dyDescent="0.3">
      <c r="A12" s="118"/>
      <c r="B12" s="120" t="s">
        <v>96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1"/>
    </row>
    <row r="13" spans="1:13" x14ac:dyDescent="0.3">
      <c r="A13" s="118"/>
      <c r="B13" s="114" t="s">
        <v>95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22"/>
    </row>
    <row r="14" spans="1:13" x14ac:dyDescent="0.3">
      <c r="A14" s="118"/>
      <c r="B14" s="123" t="s">
        <v>97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4"/>
    </row>
    <row r="15" spans="1:13" ht="15" thickBot="1" x14ac:dyDescent="0.35">
      <c r="A15" s="118"/>
      <c r="B15" s="120" t="s">
        <v>98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1"/>
    </row>
    <row r="16" spans="1:13" ht="16.2" thickBot="1" x14ac:dyDescent="0.35">
      <c r="A16" s="118" t="s">
        <v>93</v>
      </c>
      <c r="B16" s="5"/>
      <c r="C16" s="5"/>
      <c r="D16" s="5"/>
      <c r="E16" s="5"/>
      <c r="F16" s="5"/>
      <c r="G16" s="113"/>
      <c r="H16" s="5"/>
      <c r="I16" s="5"/>
      <c r="J16" s="5"/>
      <c r="K16" s="5"/>
      <c r="L16" s="5"/>
      <c r="M16" s="119"/>
    </row>
    <row r="17" spans="1:13" ht="15" thickBot="1" x14ac:dyDescent="0.35">
      <c r="A17" s="125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7"/>
    </row>
    <row r="18" spans="1:13" x14ac:dyDescent="0.3">
      <c r="A18" s="118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119"/>
    </row>
    <row r="19" spans="1:13" x14ac:dyDescent="0.3">
      <c r="A19" s="118" t="s">
        <v>102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119"/>
    </row>
    <row r="20" spans="1:13" x14ac:dyDescent="0.3">
      <c r="A20" s="118" t="s">
        <v>103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119"/>
    </row>
    <row r="21" spans="1:13" x14ac:dyDescent="0.3">
      <c r="A21" s="118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119"/>
    </row>
    <row r="22" spans="1:13" x14ac:dyDescent="0.3">
      <c r="A22" s="118" t="s">
        <v>109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119"/>
    </row>
    <row r="23" spans="1:13" x14ac:dyDescent="0.3">
      <c r="A23" s="118" t="s">
        <v>104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19"/>
    </row>
    <row r="24" spans="1:13" x14ac:dyDescent="0.3">
      <c r="A24" s="118" t="s">
        <v>105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19"/>
    </row>
    <row r="25" spans="1:13" x14ac:dyDescent="0.3">
      <c r="A25" s="118" t="s">
        <v>99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19"/>
    </row>
    <row r="26" spans="1:13" x14ac:dyDescent="0.3">
      <c r="A26" s="118" t="s">
        <v>100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19"/>
    </row>
    <row r="27" spans="1:13" x14ac:dyDescent="0.3">
      <c r="A27" s="118" t="s">
        <v>106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119"/>
    </row>
    <row r="28" spans="1:13" x14ac:dyDescent="0.3">
      <c r="A28" s="118" t="s">
        <v>107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119"/>
    </row>
    <row r="29" spans="1:13" x14ac:dyDescent="0.3">
      <c r="A29" s="118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119"/>
    </row>
    <row r="30" spans="1:13" x14ac:dyDescent="0.3">
      <c r="A30" s="118" t="s">
        <v>77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19"/>
    </row>
    <row r="31" spans="1:13" x14ac:dyDescent="0.3">
      <c r="A31" s="118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119"/>
    </row>
    <row r="32" spans="1:13" x14ac:dyDescent="0.3">
      <c r="A32" s="128" t="s">
        <v>78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119"/>
    </row>
    <row r="33" spans="1:13" ht="15" thickBot="1" x14ac:dyDescent="0.35">
      <c r="A33" s="125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7"/>
    </row>
  </sheetData>
  <sheetProtection algorithmName="SHA-512" hashValue="JcvwItd7VPv98l3bmRhpxPTemjQuPr4z8rawBSdODuOjPCqUF504vNsWXYOUr9SWOxoqfAEM9PgLNgXi8WyNgg==" saltValue="NfRA8d+FnB4q7UA7KvuNog==" spinCount="100000" sheet="1" formatCells="0" formatColumns="0" formatRows="0" insertColumns="0" insertRows="0" insertHyperlinks="0" deleteColumns="0" deleteRows="0" sort="0" autoFilter="0" pivotTables="0"/>
  <mergeCells count="1">
    <mergeCell ref="A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D7EE3-16A6-4464-AD8F-F9D7FC11D4D2}">
  <dimension ref="A1:H23"/>
  <sheetViews>
    <sheetView workbookViewId="0">
      <selection activeCell="E13" sqref="E13"/>
    </sheetView>
  </sheetViews>
  <sheetFormatPr baseColWidth="10" defaultColWidth="11.44140625" defaultRowHeight="14.4" x14ac:dyDescent="0.3"/>
  <cols>
    <col min="1" max="1" width="21.109375" customWidth="1"/>
    <col min="3" max="3" width="18" customWidth="1"/>
    <col min="4" max="4" width="10.5546875" customWidth="1"/>
    <col min="5" max="5" width="31.5546875" customWidth="1"/>
    <col min="7" max="7" width="22.109375" customWidth="1"/>
    <col min="8" max="8" width="16.88671875" customWidth="1"/>
  </cols>
  <sheetData>
    <row r="1" spans="1:8" ht="15" thickBot="1" x14ac:dyDescent="0.35"/>
    <row r="2" spans="1:8" ht="15" thickBot="1" x14ac:dyDescent="0.35">
      <c r="A2" s="138" t="s">
        <v>0</v>
      </c>
      <c r="B2" s="139"/>
      <c r="C2" s="139"/>
      <c r="D2" s="139"/>
      <c r="E2" s="139"/>
      <c r="F2" s="140"/>
    </row>
    <row r="3" spans="1:8" ht="15" thickBot="1" x14ac:dyDescent="0.35"/>
    <row r="4" spans="1:8" ht="32.25" customHeight="1" thickBot="1" x14ac:dyDescent="0.35">
      <c r="A4" s="141" t="s">
        <v>1</v>
      </c>
      <c r="B4" s="142"/>
      <c r="C4" s="143"/>
      <c r="E4" s="149" t="s">
        <v>2</v>
      </c>
      <c r="F4" s="150"/>
    </row>
    <row r="5" spans="1:8" ht="27.6" x14ac:dyDescent="0.3">
      <c r="A5" s="26" t="s">
        <v>3</v>
      </c>
      <c r="B5" s="27" t="s">
        <v>4</v>
      </c>
      <c r="C5" s="28" t="s">
        <v>5</v>
      </c>
      <c r="E5" s="26" t="s">
        <v>3</v>
      </c>
      <c r="F5" s="34" t="s">
        <v>4</v>
      </c>
    </row>
    <row r="6" spans="1:8" ht="23.4" customHeight="1" x14ac:dyDescent="0.3">
      <c r="A6" s="29" t="s">
        <v>6</v>
      </c>
      <c r="B6" s="24">
        <v>14</v>
      </c>
      <c r="C6" s="30">
        <v>1.7000000000000001E-2</v>
      </c>
      <c r="E6" s="29" t="s">
        <v>6</v>
      </c>
      <c r="F6" s="35">
        <v>15</v>
      </c>
      <c r="H6" s="5"/>
    </row>
    <row r="7" spans="1:8" ht="23.4" customHeight="1" x14ac:dyDescent="0.3">
      <c r="A7" s="29" t="s">
        <v>7</v>
      </c>
      <c r="B7" s="24">
        <v>11</v>
      </c>
      <c r="C7" s="30">
        <v>1.2999999999999999E-2</v>
      </c>
      <c r="E7" s="29" t="s">
        <v>7</v>
      </c>
      <c r="F7" s="35">
        <v>12</v>
      </c>
    </row>
    <row r="8" spans="1:8" ht="23.4" customHeight="1" x14ac:dyDescent="0.3">
      <c r="A8" s="29" t="s">
        <v>8</v>
      </c>
      <c r="B8" s="25">
        <v>10</v>
      </c>
      <c r="C8" s="30">
        <v>1.2E-2</v>
      </c>
      <c r="E8" s="29" t="s">
        <v>8</v>
      </c>
      <c r="F8" s="36">
        <v>11</v>
      </c>
    </row>
    <row r="9" spans="1:8" ht="23.4" customHeight="1" thickBot="1" x14ac:dyDescent="0.35">
      <c r="A9" s="31" t="s">
        <v>9</v>
      </c>
      <c r="B9" s="32">
        <v>7</v>
      </c>
      <c r="C9" s="33">
        <v>8.9999999999999993E-3</v>
      </c>
      <c r="E9" s="31" t="s">
        <v>9</v>
      </c>
      <c r="F9" s="37">
        <v>8</v>
      </c>
    </row>
    <row r="10" spans="1:8" ht="15" thickBot="1" x14ac:dyDescent="0.35"/>
    <row r="11" spans="1:8" ht="36" customHeight="1" thickBot="1" x14ac:dyDescent="0.35">
      <c r="A11" s="144" t="s">
        <v>10</v>
      </c>
      <c r="B11" s="145"/>
      <c r="C11" s="146"/>
      <c r="E11" s="151" t="s">
        <v>11</v>
      </c>
      <c r="F11" s="152"/>
    </row>
    <row r="12" spans="1:8" ht="27.6" x14ac:dyDescent="0.3">
      <c r="A12" s="40" t="s">
        <v>3</v>
      </c>
      <c r="B12" s="41" t="s">
        <v>4</v>
      </c>
      <c r="C12" s="42" t="s">
        <v>12</v>
      </c>
      <c r="E12" s="40" t="s">
        <v>3</v>
      </c>
      <c r="F12" s="46" t="s">
        <v>4</v>
      </c>
    </row>
    <row r="13" spans="1:8" ht="23.4" customHeight="1" x14ac:dyDescent="0.3">
      <c r="A13" s="43" t="s">
        <v>6</v>
      </c>
      <c r="B13" s="38">
        <v>23</v>
      </c>
      <c r="C13" s="147" t="s">
        <v>13</v>
      </c>
      <c r="E13" s="43" t="s">
        <v>6</v>
      </c>
      <c r="F13" s="47">
        <v>24</v>
      </c>
    </row>
    <row r="14" spans="1:8" ht="23.4" customHeight="1" x14ac:dyDescent="0.3">
      <c r="A14" s="43" t="s">
        <v>7</v>
      </c>
      <c r="B14" s="38">
        <v>15</v>
      </c>
      <c r="C14" s="147"/>
      <c r="E14" s="43" t="s">
        <v>7</v>
      </c>
      <c r="F14" s="47">
        <v>16</v>
      </c>
    </row>
    <row r="15" spans="1:8" ht="23.4" customHeight="1" x14ac:dyDescent="0.3">
      <c r="A15" s="43" t="s">
        <v>8</v>
      </c>
      <c r="B15" s="39">
        <v>19</v>
      </c>
      <c r="C15" s="147"/>
      <c r="E15" s="43" t="s">
        <v>8</v>
      </c>
      <c r="F15" s="48">
        <v>20</v>
      </c>
    </row>
    <row r="16" spans="1:8" ht="23.4" customHeight="1" thickBot="1" x14ac:dyDescent="0.35">
      <c r="A16" s="44" t="s">
        <v>9</v>
      </c>
      <c r="B16" s="45">
        <v>11</v>
      </c>
      <c r="C16" s="148"/>
      <c r="E16" s="44" t="s">
        <v>9</v>
      </c>
      <c r="F16" s="49">
        <v>12</v>
      </c>
    </row>
    <row r="17" spans="1:6" ht="15" thickBot="1" x14ac:dyDescent="0.35"/>
    <row r="18" spans="1:6" ht="30" customHeight="1" thickBot="1" x14ac:dyDescent="0.35">
      <c r="A18" s="135" t="s">
        <v>14</v>
      </c>
      <c r="B18" s="136"/>
      <c r="C18" s="137"/>
      <c r="E18" s="135" t="s">
        <v>70</v>
      </c>
      <c r="F18" s="137"/>
    </row>
    <row r="19" spans="1:6" ht="27.6" x14ac:dyDescent="0.3">
      <c r="A19" s="52" t="s">
        <v>3</v>
      </c>
      <c r="B19" s="53" t="s">
        <v>4</v>
      </c>
      <c r="C19" s="54" t="s">
        <v>12</v>
      </c>
      <c r="E19" s="52" t="s">
        <v>3</v>
      </c>
      <c r="F19" s="58" t="s">
        <v>4</v>
      </c>
    </row>
    <row r="20" spans="1:6" ht="24" customHeight="1" x14ac:dyDescent="0.3">
      <c r="A20" s="55" t="s">
        <v>6</v>
      </c>
      <c r="B20" s="50">
        <v>30</v>
      </c>
      <c r="C20" s="133" t="s">
        <v>13</v>
      </c>
      <c r="E20" s="55" t="s">
        <v>6</v>
      </c>
      <c r="F20" s="59">
        <v>30</v>
      </c>
    </row>
    <row r="21" spans="1:6" ht="24" customHeight="1" x14ac:dyDescent="0.3">
      <c r="A21" s="55" t="s">
        <v>7</v>
      </c>
      <c r="B21" s="50">
        <v>22</v>
      </c>
      <c r="C21" s="133"/>
      <c r="E21" s="55" t="s">
        <v>7</v>
      </c>
      <c r="F21" s="59">
        <v>22</v>
      </c>
    </row>
    <row r="22" spans="1:6" ht="24" customHeight="1" x14ac:dyDescent="0.3">
      <c r="A22" s="55" t="s">
        <v>8</v>
      </c>
      <c r="B22" s="51">
        <v>26</v>
      </c>
      <c r="C22" s="133"/>
      <c r="E22" s="55" t="s">
        <v>8</v>
      </c>
      <c r="F22" s="60">
        <v>26</v>
      </c>
    </row>
    <row r="23" spans="1:6" ht="24" customHeight="1" thickBot="1" x14ac:dyDescent="0.35">
      <c r="A23" s="56" t="s">
        <v>9</v>
      </c>
      <c r="B23" s="57">
        <v>18</v>
      </c>
      <c r="C23" s="134"/>
      <c r="E23" s="56" t="s">
        <v>9</v>
      </c>
      <c r="F23" s="61">
        <v>18</v>
      </c>
    </row>
  </sheetData>
  <sheetProtection algorithmName="SHA-512" hashValue="vTvOuNjcZ3SPony2oQ9sgu8oqLSHqEdI1zsj6ljA5ILgjRqjj1ouxka9B1Spa9dZ3xP2b54MN7X68LWagXY9JQ==" saltValue="hu1dsX6sIFK139kGB8au3g==" spinCount="100000" sheet="1" formatCells="0" formatColumns="0" formatRows="0" insertColumns="0" insertRows="0" insertHyperlinks="0" deleteColumns="0" deleteRows="0" sort="0" autoFilter="0" pivotTables="0"/>
  <mergeCells count="9">
    <mergeCell ref="C20:C23"/>
    <mergeCell ref="A18:C18"/>
    <mergeCell ref="E18:F18"/>
    <mergeCell ref="A2:F2"/>
    <mergeCell ref="A4:C4"/>
    <mergeCell ref="A11:C11"/>
    <mergeCell ref="C13:C16"/>
    <mergeCell ref="E4:F4"/>
    <mergeCell ref="E11:F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BDCF5-BFA6-4D4B-82A7-18DE2A33172E}">
  <sheetPr>
    <tabColor theme="7" tint="0.39997558519241921"/>
  </sheetPr>
  <dimension ref="A1:L69"/>
  <sheetViews>
    <sheetView topLeftCell="A46" zoomScaleNormal="100" workbookViewId="0">
      <selection activeCell="D54" sqref="D54"/>
    </sheetView>
  </sheetViews>
  <sheetFormatPr baseColWidth="10" defaultColWidth="11.44140625" defaultRowHeight="14.4" x14ac:dyDescent="0.3"/>
  <cols>
    <col min="1" max="1" width="14.44140625" style="67" customWidth="1"/>
    <col min="2" max="2" width="16.44140625" style="67" customWidth="1"/>
    <col min="3" max="6" width="11.44140625" style="67"/>
    <col min="7" max="7" width="14.109375" style="67" bestFit="1" customWidth="1"/>
    <col min="8" max="8" width="22.6640625" style="67" customWidth="1"/>
    <col min="9" max="10" width="13.88671875" style="67" customWidth="1"/>
    <col min="11" max="16384" width="11.44140625" style="67"/>
  </cols>
  <sheetData>
    <row r="1" spans="1:12" ht="15" thickBot="1" x14ac:dyDescent="0.35"/>
    <row r="2" spans="1:12" ht="15" thickBot="1" x14ac:dyDescent="0.35">
      <c r="B2" s="153" t="s">
        <v>15</v>
      </c>
      <c r="C2" s="154"/>
      <c r="D2" s="154"/>
      <c r="E2" s="154"/>
      <c r="F2" s="154"/>
      <c r="G2" s="154"/>
      <c r="H2" s="155"/>
    </row>
    <row r="3" spans="1:12" ht="15" thickBot="1" x14ac:dyDescent="0.35"/>
    <row r="4" spans="1:12" x14ac:dyDescent="0.3">
      <c r="A4" s="156" t="s">
        <v>16</v>
      </c>
      <c r="B4" s="68" t="s">
        <v>17</v>
      </c>
      <c r="C4" s="69"/>
      <c r="D4" s="69"/>
      <c r="E4" s="69"/>
      <c r="F4" s="69"/>
      <c r="G4" s="69"/>
      <c r="H4" s="70"/>
    </row>
    <row r="5" spans="1:12" ht="15" thickBot="1" x14ac:dyDescent="0.35">
      <c r="A5" s="157"/>
      <c r="B5" s="71"/>
      <c r="H5" s="72"/>
    </row>
    <row r="6" spans="1:12" ht="15" thickBot="1" x14ac:dyDescent="0.35">
      <c r="A6" s="157"/>
      <c r="B6" s="73" t="s">
        <v>18</v>
      </c>
      <c r="C6" s="74">
        <f>ROUNDUP(C10/C7,4)</f>
        <v>0</v>
      </c>
      <c r="D6" s="74">
        <f>ROUNDUP(D10/C7,4)</f>
        <v>0</v>
      </c>
      <c r="E6" s="74">
        <f>ROUNDUP(E10/C7,4)</f>
        <v>0</v>
      </c>
      <c r="F6" s="74">
        <f>ROUNDUP(F10/C7,4)</f>
        <v>0</v>
      </c>
      <c r="H6" s="72"/>
    </row>
    <row r="7" spans="1:12" ht="15" thickBot="1" x14ac:dyDescent="0.35">
      <c r="A7" s="157"/>
      <c r="B7" s="73" t="s">
        <v>19</v>
      </c>
      <c r="C7" s="75">
        <v>850</v>
      </c>
      <c r="D7" s="76"/>
      <c r="E7" s="76"/>
      <c r="F7" s="77"/>
      <c r="H7" s="72"/>
    </row>
    <row r="8" spans="1:12" ht="15" thickBot="1" x14ac:dyDescent="0.35">
      <c r="A8" s="157"/>
      <c r="B8" s="71"/>
      <c r="H8" s="72"/>
      <c r="L8" s="78"/>
    </row>
    <row r="9" spans="1:12" ht="78.599999999999994" customHeight="1" thickBot="1" x14ac:dyDescent="0.35">
      <c r="A9" s="157"/>
      <c r="B9" s="79" t="s">
        <v>20</v>
      </c>
      <c r="C9" s="80" t="s">
        <v>21</v>
      </c>
      <c r="D9" s="80" t="s">
        <v>22</v>
      </c>
      <c r="E9" s="80" t="s">
        <v>23</v>
      </c>
      <c r="F9" s="80" t="s">
        <v>24</v>
      </c>
      <c r="G9" s="167" t="s">
        <v>25</v>
      </c>
      <c r="H9" s="72"/>
    </row>
    <row r="10" spans="1:12" ht="15" thickBot="1" x14ac:dyDescent="0.35">
      <c r="A10" s="157"/>
      <c r="B10" s="79" t="s">
        <v>26</v>
      </c>
      <c r="C10" s="64"/>
      <c r="D10" s="64"/>
      <c r="E10" s="64"/>
      <c r="F10" s="64"/>
      <c r="G10" s="167"/>
      <c r="H10" s="72"/>
    </row>
    <row r="11" spans="1:12" x14ac:dyDescent="0.3">
      <c r="A11" s="157"/>
      <c r="B11" s="71"/>
      <c r="H11" s="72"/>
    </row>
    <row r="12" spans="1:12" x14ac:dyDescent="0.3">
      <c r="A12" s="157"/>
      <c r="B12" s="81" t="s">
        <v>71</v>
      </c>
      <c r="H12" s="72"/>
    </row>
    <row r="13" spans="1:12" ht="15" thickBot="1" x14ac:dyDescent="0.35">
      <c r="A13" s="157"/>
      <c r="B13" s="71"/>
      <c r="H13" s="72"/>
    </row>
    <row r="14" spans="1:12" ht="15" thickBot="1" x14ac:dyDescent="0.35">
      <c r="A14" s="157"/>
      <c r="B14" s="79" t="s">
        <v>39</v>
      </c>
      <c r="C14" s="65"/>
      <c r="H14" s="72"/>
    </row>
    <row r="15" spans="1:12" ht="51" thickBot="1" x14ac:dyDescent="0.35">
      <c r="A15" s="157"/>
      <c r="B15" s="79" t="s">
        <v>20</v>
      </c>
      <c r="C15" s="80" t="s">
        <v>21</v>
      </c>
      <c r="D15" s="80" t="s">
        <v>22</v>
      </c>
      <c r="E15" s="80" t="s">
        <v>23</v>
      </c>
      <c r="F15" s="80" t="s">
        <v>24</v>
      </c>
      <c r="H15" s="72"/>
    </row>
    <row r="16" spans="1:12" ht="15" thickBot="1" x14ac:dyDescent="0.35">
      <c r="A16" s="157"/>
      <c r="B16" s="79" t="s">
        <v>26</v>
      </c>
      <c r="C16" s="82">
        <f>IF(C14*C6&lt;=13.99,C14*C6,14)</f>
        <v>0</v>
      </c>
      <c r="D16" s="82">
        <f>IF($C14*$D$6&lt;=9.99,$C14*$D$6,10)</f>
        <v>0</v>
      </c>
      <c r="E16" s="82">
        <f>IF($C14*$E$6&lt;=10.99,$C14*$E$6,11)</f>
        <v>0</v>
      </c>
      <c r="F16" s="82">
        <f>IF($C14*$F$6&lt;=6.99,$C14*$F$6,7)</f>
        <v>0</v>
      </c>
      <c r="H16" s="72"/>
      <c r="I16" s="83"/>
    </row>
    <row r="17" spans="1:8" x14ac:dyDescent="0.3">
      <c r="A17" s="157"/>
      <c r="B17" s="71"/>
      <c r="H17" s="72"/>
    </row>
    <row r="18" spans="1:8" x14ac:dyDescent="0.3">
      <c r="A18" s="157"/>
      <c r="B18" s="81" t="s">
        <v>27</v>
      </c>
      <c r="H18" s="72"/>
    </row>
    <row r="19" spans="1:8" ht="15" thickBot="1" x14ac:dyDescent="0.35">
      <c r="A19" s="157"/>
      <c r="B19" s="71"/>
      <c r="H19" s="72"/>
    </row>
    <row r="20" spans="1:8" ht="53.1" customHeight="1" thickBot="1" x14ac:dyDescent="0.35">
      <c r="A20" s="157"/>
      <c r="B20" s="71"/>
      <c r="C20" s="80" t="s">
        <v>28</v>
      </c>
      <c r="D20" s="84" t="s">
        <v>29</v>
      </c>
      <c r="E20" s="84" t="s">
        <v>30</v>
      </c>
      <c r="F20" s="84" t="s">
        <v>31</v>
      </c>
      <c r="G20" s="84" t="s">
        <v>32</v>
      </c>
      <c r="H20" s="72"/>
    </row>
    <row r="21" spans="1:8" ht="15" thickBot="1" x14ac:dyDescent="0.35">
      <c r="A21" s="157"/>
      <c r="B21" s="79" t="s">
        <v>33</v>
      </c>
      <c r="C21" s="63"/>
      <c r="D21" s="85">
        <f>IF($C$6*C21&lt;=13.99,$C$6*C21,14)</f>
        <v>0</v>
      </c>
      <c r="E21" s="85">
        <f t="shared" ref="E21:E22" si="0">IF(($D$6*C21)&lt;=9.99,($D$6*C21),10)</f>
        <v>0</v>
      </c>
      <c r="F21" s="85">
        <f t="shared" ref="F21:F22" si="1">IF((C21*$E$6)&lt;=10.99,(C21*$E$6),11)</f>
        <v>0</v>
      </c>
      <c r="G21" s="85">
        <f t="shared" ref="G21:G22" si="2">IF((C21*$F$6)&lt;=6.99,(C21*$F$6),7)</f>
        <v>0</v>
      </c>
      <c r="H21" s="72"/>
    </row>
    <row r="22" spans="1:8" ht="15" thickBot="1" x14ac:dyDescent="0.35">
      <c r="A22" s="157"/>
      <c r="B22" s="79" t="s">
        <v>34</v>
      </c>
      <c r="C22" s="63"/>
      <c r="D22" s="85">
        <f t="shared" ref="D22" si="3">IF($C$6*C22&lt;=13.99,$C$6*C22,14)</f>
        <v>0</v>
      </c>
      <c r="E22" s="85">
        <f t="shared" si="0"/>
        <v>0</v>
      </c>
      <c r="F22" s="85">
        <f t="shared" si="1"/>
        <v>0</v>
      </c>
      <c r="G22" s="85">
        <f t="shared" si="2"/>
        <v>0</v>
      </c>
      <c r="H22" s="72"/>
    </row>
    <row r="23" spans="1:8" ht="15" thickBot="1" x14ac:dyDescent="0.35">
      <c r="A23" s="157"/>
      <c r="B23" s="79" t="s">
        <v>35</v>
      </c>
      <c r="C23" s="63"/>
      <c r="D23" s="85">
        <f>IF($C$6*C23&lt;=13.99,$C$6*C23,14)</f>
        <v>0</v>
      </c>
      <c r="E23" s="85">
        <f>IF(($D$6*C23)&lt;=9.99,($D$6*C23),10)</f>
        <v>0</v>
      </c>
      <c r="F23" s="85">
        <f>IF((C23*$E$6)&lt;=10.99,(C23*$E$6),11)</f>
        <v>0</v>
      </c>
      <c r="G23" s="85">
        <f>IF((C23*$F$6)&lt;=6.99,(C23*$F$6),7)</f>
        <v>0</v>
      </c>
      <c r="H23" s="72"/>
    </row>
    <row r="24" spans="1:8" ht="15" thickBot="1" x14ac:dyDescent="0.35">
      <c r="A24" s="157"/>
      <c r="B24" s="79" t="s">
        <v>36</v>
      </c>
      <c r="C24" s="63"/>
      <c r="D24" s="85">
        <f t="shared" ref="D24" si="4">IF($C$6*C24&lt;=13.99,$C$6*C24,14)</f>
        <v>0</v>
      </c>
      <c r="E24" s="85">
        <f t="shared" ref="E24" si="5">IF(($D$6*C24)&lt;=9.99,($D$6*C24),10)</f>
        <v>0</v>
      </c>
      <c r="F24" s="85">
        <f t="shared" ref="F24" si="6">IF((C24*$E$6)&lt;=10.99,(C24*$E$6),11)</f>
        <v>0</v>
      </c>
      <c r="G24" s="85">
        <f t="shared" ref="G24" si="7">IF((C24*$F$6)&lt;=6.99,(C24*$F$6),7)</f>
        <v>0</v>
      </c>
      <c r="H24" s="72"/>
    </row>
    <row r="25" spans="1:8" ht="15" thickBot="1" x14ac:dyDescent="0.35">
      <c r="A25" s="158"/>
      <c r="B25" s="86"/>
      <c r="C25" s="86"/>
      <c r="D25" s="86"/>
      <c r="E25" s="86"/>
      <c r="F25" s="87"/>
      <c r="G25" s="86"/>
      <c r="H25" s="88"/>
    </row>
    <row r="26" spans="1:8" ht="15" thickBot="1" x14ac:dyDescent="0.35">
      <c r="F26" s="77"/>
    </row>
    <row r="27" spans="1:8" x14ac:dyDescent="0.3">
      <c r="A27" s="161" t="s">
        <v>37</v>
      </c>
      <c r="B27" s="89" t="s">
        <v>38</v>
      </c>
      <c r="C27" s="90"/>
      <c r="D27" s="90"/>
      <c r="E27" s="90"/>
      <c r="F27" s="90"/>
      <c r="G27" s="90"/>
      <c r="H27" s="91"/>
    </row>
    <row r="28" spans="1:8" ht="15" thickBot="1" x14ac:dyDescent="0.35">
      <c r="A28" s="162"/>
      <c r="H28" s="92"/>
    </row>
    <row r="29" spans="1:8" ht="15" thickBot="1" x14ac:dyDescent="0.35">
      <c r="A29" s="162"/>
      <c r="B29" s="79" t="s">
        <v>39</v>
      </c>
      <c r="C29" s="66"/>
      <c r="H29" s="92"/>
    </row>
    <row r="30" spans="1:8" ht="80.099999999999994" customHeight="1" thickBot="1" x14ac:dyDescent="0.35">
      <c r="A30" s="162"/>
      <c r="B30" s="79" t="s">
        <v>20</v>
      </c>
      <c r="C30" s="80" t="s">
        <v>40</v>
      </c>
      <c r="D30" s="80" t="s">
        <v>41</v>
      </c>
      <c r="E30" s="80" t="s">
        <v>42</v>
      </c>
      <c r="F30" s="80" t="s">
        <v>43</v>
      </c>
      <c r="H30" s="92"/>
    </row>
    <row r="31" spans="1:8" ht="15" thickBot="1" x14ac:dyDescent="0.35">
      <c r="A31" s="162"/>
      <c r="B31" s="79" t="s">
        <v>26</v>
      </c>
      <c r="C31" s="82">
        <f>IF(C$29*$C$6&lt;=22.99,C$29*$C$6,23)</f>
        <v>0</v>
      </c>
      <c r="D31" s="82">
        <f>IF($C29*$D$6&lt;=14.99,$C29*$D$6,15)</f>
        <v>0</v>
      </c>
      <c r="E31" s="82">
        <f>IF($C29*$E$6&lt;=18.99,$C29*$E$6,19)</f>
        <v>0</v>
      </c>
      <c r="F31" s="82">
        <f>IF($C29*$F$6&lt;=10.99,$C29*$F$6,11)</f>
        <v>0</v>
      </c>
      <c r="H31" s="92"/>
    </row>
    <row r="32" spans="1:8" x14ac:dyDescent="0.3">
      <c r="A32" s="162"/>
      <c r="H32" s="92"/>
    </row>
    <row r="33" spans="1:8" x14ac:dyDescent="0.3">
      <c r="A33" s="162"/>
      <c r="B33" s="93" t="s">
        <v>44</v>
      </c>
      <c r="H33" s="92"/>
    </row>
    <row r="34" spans="1:8" ht="15" thickBot="1" x14ac:dyDescent="0.35">
      <c r="A34" s="162"/>
      <c r="H34" s="92"/>
    </row>
    <row r="35" spans="1:8" ht="38.4" thickBot="1" x14ac:dyDescent="0.35">
      <c r="A35" s="162"/>
      <c r="C35" s="80" t="s">
        <v>28</v>
      </c>
      <c r="D35" s="84" t="s">
        <v>45</v>
      </c>
      <c r="E35" s="84" t="s">
        <v>30</v>
      </c>
      <c r="F35" s="84" t="s">
        <v>46</v>
      </c>
      <c r="G35" s="84" t="s">
        <v>32</v>
      </c>
      <c r="H35" s="92"/>
    </row>
    <row r="36" spans="1:8" ht="15" thickBot="1" x14ac:dyDescent="0.35">
      <c r="A36" s="162"/>
      <c r="B36" s="79" t="s">
        <v>47</v>
      </c>
      <c r="C36" s="63"/>
      <c r="D36" s="85">
        <f>IF((C36*$C$6)&lt;=22.99,(C36*$C$6),23)</f>
        <v>0</v>
      </c>
      <c r="E36" s="85">
        <f>IF((C36*$D$6)&lt;=14.99,(C36*$D$6),15)</f>
        <v>0</v>
      </c>
      <c r="F36" s="85">
        <f>IF((C36*$E$6)&lt;=18.99,C36*$E$6,19)</f>
        <v>0</v>
      </c>
      <c r="G36" s="85">
        <f>IF((C36*$F$6)&lt;=10.99,(C36*$F$6),11)</f>
        <v>0</v>
      </c>
      <c r="H36" s="92"/>
    </row>
    <row r="37" spans="1:8" ht="15" thickBot="1" x14ac:dyDescent="0.35">
      <c r="A37" s="162"/>
      <c r="B37" s="79" t="s">
        <v>48</v>
      </c>
      <c r="C37" s="63"/>
      <c r="D37" s="85">
        <f t="shared" ref="D37:D39" si="8">IF((C37*$C$6)&lt;=22.99,(C37*$C$6),23)</f>
        <v>0</v>
      </c>
      <c r="E37" s="85">
        <f>IF((C37*$D$6)&lt;=14.99,(C37*$D$6),15)</f>
        <v>0</v>
      </c>
      <c r="F37" s="85">
        <f t="shared" ref="F37:F38" si="9">IF((C37*($E$6+0.001))&lt;=18.99,(C37*($E$6+0.001)),19)</f>
        <v>0</v>
      </c>
      <c r="G37" s="85">
        <f t="shared" ref="G37:G39" si="10">IF((C37*$F$6)&lt;=10.99,(C37*$F$6),11)</f>
        <v>0</v>
      </c>
      <c r="H37" s="92"/>
    </row>
    <row r="38" spans="1:8" ht="15" thickBot="1" x14ac:dyDescent="0.35">
      <c r="A38" s="162"/>
      <c r="B38" s="79" t="s">
        <v>49</v>
      </c>
      <c r="C38" s="63"/>
      <c r="D38" s="85">
        <f t="shared" si="8"/>
        <v>0</v>
      </c>
      <c r="E38" s="85">
        <f t="shared" ref="E38:E39" si="11">IF((C38*$D$6)&lt;=14.99,(C38*$D$6),15)</f>
        <v>0</v>
      </c>
      <c r="F38" s="85">
        <f t="shared" si="9"/>
        <v>0</v>
      </c>
      <c r="G38" s="85">
        <f t="shared" si="10"/>
        <v>0</v>
      </c>
      <c r="H38" s="92"/>
    </row>
    <row r="39" spans="1:8" ht="15" thickBot="1" x14ac:dyDescent="0.35">
      <c r="A39" s="162"/>
      <c r="B39" s="79" t="s">
        <v>50</v>
      </c>
      <c r="C39" s="63"/>
      <c r="D39" s="85">
        <f t="shared" si="8"/>
        <v>0</v>
      </c>
      <c r="E39" s="85">
        <f t="shared" si="11"/>
        <v>0</v>
      </c>
      <c r="F39" s="85">
        <f>IF((C39*($E$6+0.001))&lt;=18.99,(C39*($E$6+0.001)),19)</f>
        <v>0</v>
      </c>
      <c r="G39" s="85">
        <f t="shared" si="10"/>
        <v>0</v>
      </c>
      <c r="H39" s="92"/>
    </row>
    <row r="40" spans="1:8" ht="15" thickBot="1" x14ac:dyDescent="0.35">
      <c r="A40" s="163"/>
      <c r="B40" s="94"/>
      <c r="C40" s="94"/>
      <c r="D40" s="94"/>
      <c r="E40" s="94"/>
      <c r="F40" s="94"/>
      <c r="G40" s="94"/>
      <c r="H40" s="95"/>
    </row>
    <row r="41" spans="1:8" ht="15" thickBot="1" x14ac:dyDescent="0.35"/>
    <row r="42" spans="1:8" x14ac:dyDescent="0.3">
      <c r="A42" s="164" t="s">
        <v>51</v>
      </c>
      <c r="B42" s="96" t="s">
        <v>52</v>
      </c>
      <c r="C42" s="97"/>
      <c r="D42" s="97"/>
      <c r="E42" s="97"/>
      <c r="F42" s="97"/>
      <c r="G42" s="97"/>
      <c r="H42" s="98"/>
    </row>
    <row r="43" spans="1:8" ht="15" thickBot="1" x14ac:dyDescent="0.35">
      <c r="A43" s="165"/>
      <c r="H43" s="99"/>
    </row>
    <row r="44" spans="1:8" ht="15" thickBot="1" x14ac:dyDescent="0.35">
      <c r="A44" s="165"/>
      <c r="B44" s="79" t="s">
        <v>39</v>
      </c>
      <c r="C44" s="66"/>
      <c r="H44" s="99"/>
    </row>
    <row r="45" spans="1:8" ht="77.400000000000006" customHeight="1" thickBot="1" x14ac:dyDescent="0.35">
      <c r="A45" s="165"/>
      <c r="B45" s="79" t="s">
        <v>20</v>
      </c>
      <c r="C45" s="80" t="s">
        <v>53</v>
      </c>
      <c r="D45" s="80" t="s">
        <v>54</v>
      </c>
      <c r="E45" s="80" t="s">
        <v>55</v>
      </c>
      <c r="F45" s="80" t="s">
        <v>56</v>
      </c>
      <c r="H45" s="99"/>
    </row>
    <row r="46" spans="1:8" ht="15" thickBot="1" x14ac:dyDescent="0.35">
      <c r="A46" s="165"/>
      <c r="B46" s="79" t="s">
        <v>26</v>
      </c>
      <c r="C46" s="82">
        <f>IF(C44*$C$6&lt;=29.99,C44*$C$6,30)</f>
        <v>0</v>
      </c>
      <c r="D46" s="82">
        <f>IF(C44*$D$6&lt;=25.99,C44*$D$6,26)</f>
        <v>0</v>
      </c>
      <c r="E46" s="82">
        <f>IF(C44*$E$6&lt;=21.99,C44*$E$6,22)</f>
        <v>0</v>
      </c>
      <c r="F46" s="82">
        <f>IF(C44*$F$6&lt;=17.99,C44*$F$6,18)</f>
        <v>0</v>
      </c>
      <c r="H46" s="99"/>
    </row>
    <row r="47" spans="1:8" x14ac:dyDescent="0.3">
      <c r="A47" s="165"/>
      <c r="H47" s="99"/>
    </row>
    <row r="48" spans="1:8" x14ac:dyDescent="0.3">
      <c r="A48" s="165"/>
      <c r="B48" s="100" t="s">
        <v>57</v>
      </c>
      <c r="H48" s="99"/>
    </row>
    <row r="49" spans="1:8" ht="15" thickBot="1" x14ac:dyDescent="0.35">
      <c r="A49" s="165"/>
      <c r="H49" s="99"/>
    </row>
    <row r="50" spans="1:8" ht="38.4" thickBot="1" x14ac:dyDescent="0.35">
      <c r="A50" s="165"/>
      <c r="C50" s="80" t="s">
        <v>28</v>
      </c>
      <c r="D50" s="84" t="s">
        <v>45</v>
      </c>
      <c r="E50" s="84" t="s">
        <v>30</v>
      </c>
      <c r="F50" s="84" t="s">
        <v>46</v>
      </c>
      <c r="G50" s="84" t="s">
        <v>32</v>
      </c>
      <c r="H50" s="99"/>
    </row>
    <row r="51" spans="1:8" ht="15" thickBot="1" x14ac:dyDescent="0.35">
      <c r="A51" s="165"/>
      <c r="B51" s="79" t="s">
        <v>58</v>
      </c>
      <c r="C51" s="63"/>
      <c r="D51" s="85">
        <f>IF((C51*$C$6)&lt;=29.99,(C51*$C$6),30)</f>
        <v>0</v>
      </c>
      <c r="E51" s="85">
        <f>IF((C51*$D$6)&lt;=25.99,(C51*$D$6),26)</f>
        <v>0</v>
      </c>
      <c r="F51" s="85">
        <f>IF((C51*$E$6)&lt;=21.99,(C51*$E$6),22)</f>
        <v>0</v>
      </c>
      <c r="G51" s="85">
        <f>IF((C51*$F$6)&lt;=17.99,(C51*$F$6),18)</f>
        <v>0</v>
      </c>
      <c r="H51" s="99"/>
    </row>
    <row r="52" spans="1:8" ht="15" thickBot="1" x14ac:dyDescent="0.35">
      <c r="A52" s="165"/>
      <c r="B52" s="79" t="s">
        <v>59</v>
      </c>
      <c r="C52" s="63"/>
      <c r="D52" s="85">
        <f t="shared" ref="D52:D54" si="12">IF((C52*$C$6)&lt;=29.99,(C52*$C$6),30)</f>
        <v>0</v>
      </c>
      <c r="E52" s="85">
        <f t="shared" ref="E52:E54" si="13">IF((C52*$D$6)&lt;=25.99,(C52*$D$6),26)</f>
        <v>0</v>
      </c>
      <c r="F52" s="85">
        <f t="shared" ref="F52:F54" si="14">IF((C52*$E$6)&lt;=21.99,(C52*$E$6),22)</f>
        <v>0</v>
      </c>
      <c r="G52" s="85">
        <f>IF((C52*($F$6+0.001))&lt;=17.99,(C52*($F$6+0.001)),18)</f>
        <v>0</v>
      </c>
      <c r="H52" s="99"/>
    </row>
    <row r="53" spans="1:8" ht="15" thickBot="1" x14ac:dyDescent="0.35">
      <c r="A53" s="165"/>
      <c r="B53" s="79" t="s">
        <v>60</v>
      </c>
      <c r="C53" s="63"/>
      <c r="D53" s="85">
        <f t="shared" si="12"/>
        <v>0</v>
      </c>
      <c r="E53" s="85">
        <f t="shared" si="13"/>
        <v>0</v>
      </c>
      <c r="F53" s="85">
        <f t="shared" si="14"/>
        <v>0</v>
      </c>
      <c r="G53" s="85">
        <f>IF((C53*($F$6+0.001))&lt;=17.99,(C53*($F$6+0.001)),18)</f>
        <v>0</v>
      </c>
      <c r="H53" s="99"/>
    </row>
    <row r="54" spans="1:8" ht="15" thickBot="1" x14ac:dyDescent="0.35">
      <c r="A54" s="165"/>
      <c r="B54" s="79" t="s">
        <v>61</v>
      </c>
      <c r="C54" s="63"/>
      <c r="D54" s="85">
        <f t="shared" si="12"/>
        <v>0</v>
      </c>
      <c r="E54" s="85">
        <f t="shared" si="13"/>
        <v>0</v>
      </c>
      <c r="F54" s="85">
        <f t="shared" si="14"/>
        <v>0</v>
      </c>
      <c r="G54" s="85">
        <f>IF((C54*($F$6+0.001))&lt;=17.99,(C54*($F$6+0.001)),18)</f>
        <v>0</v>
      </c>
      <c r="H54" s="99"/>
    </row>
    <row r="55" spans="1:8" ht="15" thickBot="1" x14ac:dyDescent="0.35">
      <c r="A55" s="166"/>
      <c r="B55" s="101"/>
      <c r="C55" s="101"/>
      <c r="D55" s="101"/>
      <c r="E55" s="101"/>
      <c r="F55" s="101"/>
      <c r="G55" s="101"/>
      <c r="H55" s="102"/>
    </row>
    <row r="56" spans="1:8" ht="15" thickBot="1" x14ac:dyDescent="0.35"/>
    <row r="57" spans="1:8" x14ac:dyDescent="0.3">
      <c r="A57" s="156" t="s">
        <v>16</v>
      </c>
      <c r="B57" s="68" t="s">
        <v>82</v>
      </c>
      <c r="C57" s="69"/>
      <c r="D57" s="69"/>
      <c r="E57" s="69"/>
      <c r="F57" s="69"/>
      <c r="G57" s="69"/>
      <c r="H57" s="70"/>
    </row>
    <row r="58" spans="1:8" ht="15" thickBot="1" x14ac:dyDescent="0.35">
      <c r="A58" s="157"/>
      <c r="B58" s="71"/>
      <c r="C58" s="71"/>
      <c r="D58" s="71"/>
      <c r="E58" s="71"/>
      <c r="F58" s="71"/>
      <c r="G58" s="71"/>
      <c r="H58" s="72"/>
    </row>
    <row r="59" spans="1:8" ht="15" thickBot="1" x14ac:dyDescent="0.35">
      <c r="A59" s="157"/>
      <c r="B59" s="73" t="s">
        <v>19</v>
      </c>
      <c r="C59" s="129">
        <v>720</v>
      </c>
      <c r="D59" s="71"/>
      <c r="E59" s="71"/>
      <c r="F59" s="71"/>
      <c r="G59" s="71"/>
      <c r="H59" s="72"/>
    </row>
    <row r="60" spans="1:8" ht="38.4" thickBot="1" x14ac:dyDescent="0.35">
      <c r="A60" s="157"/>
      <c r="B60" s="79" t="s">
        <v>20</v>
      </c>
      <c r="C60" s="80" t="s">
        <v>83</v>
      </c>
      <c r="D60" s="80" t="s">
        <v>84</v>
      </c>
      <c r="E60" s="80" t="s">
        <v>85</v>
      </c>
      <c r="F60" s="80" t="s">
        <v>86</v>
      </c>
      <c r="G60" s="71"/>
      <c r="H60" s="72"/>
    </row>
    <row r="61" spans="1:8" ht="45.6" customHeight="1" thickBot="1" x14ac:dyDescent="0.35">
      <c r="A61" s="157"/>
      <c r="B61" s="79" t="s">
        <v>87</v>
      </c>
      <c r="C61" s="107"/>
      <c r="D61" s="107"/>
      <c r="E61" s="107"/>
      <c r="F61" s="107"/>
      <c r="G61" s="71"/>
      <c r="H61" s="72"/>
    </row>
    <row r="62" spans="1:8" ht="31.2" customHeight="1" thickBot="1" x14ac:dyDescent="0.35">
      <c r="A62" s="157"/>
      <c r="B62" s="79" t="s">
        <v>88</v>
      </c>
      <c r="C62" s="106">
        <f>IF(C61*0.9&lt;7.2,C61*0.9,7.2)</f>
        <v>0</v>
      </c>
      <c r="D62" s="106">
        <f>IF(D61*0.9&lt;7.2,D61*0.9,7.2)</f>
        <v>0</v>
      </c>
      <c r="E62" s="106">
        <f>IF(E61*0.9&lt;3.6,E61*0.9,3.6)</f>
        <v>0</v>
      </c>
      <c r="F62" s="106">
        <f>IF(F61*0.9&lt;3.6,F61*0.9,3.6)</f>
        <v>0</v>
      </c>
      <c r="G62" s="159" t="s">
        <v>89</v>
      </c>
      <c r="H62" s="160"/>
    </row>
    <row r="63" spans="1:8" ht="15" thickBot="1" x14ac:dyDescent="0.35">
      <c r="A63" s="157"/>
      <c r="B63" s="71"/>
      <c r="C63" s="71"/>
      <c r="D63" s="71"/>
      <c r="E63" s="71"/>
      <c r="F63" s="71"/>
      <c r="G63" s="71"/>
      <c r="H63" s="72"/>
    </row>
    <row r="64" spans="1:8" ht="15" thickBot="1" x14ac:dyDescent="0.35">
      <c r="A64" s="157"/>
      <c r="B64" s="73" t="s">
        <v>19</v>
      </c>
      <c r="C64" s="129">
        <v>850</v>
      </c>
      <c r="D64" s="71"/>
      <c r="E64" s="71"/>
      <c r="F64" s="71"/>
      <c r="G64" s="71"/>
      <c r="H64" s="72"/>
    </row>
    <row r="65" spans="1:8" ht="38.4" thickBot="1" x14ac:dyDescent="0.35">
      <c r="A65" s="157"/>
      <c r="B65" s="79" t="s">
        <v>20</v>
      </c>
      <c r="C65" s="80" t="s">
        <v>83</v>
      </c>
      <c r="D65" s="80" t="s">
        <v>84</v>
      </c>
      <c r="E65" s="80" t="s">
        <v>85</v>
      </c>
      <c r="F65" s="80" t="s">
        <v>86</v>
      </c>
      <c r="G65" s="71"/>
      <c r="H65" s="72"/>
    </row>
    <row r="66" spans="1:8" ht="43.2" customHeight="1" thickBot="1" x14ac:dyDescent="0.35">
      <c r="A66" s="157"/>
      <c r="B66" s="79" t="s">
        <v>87</v>
      </c>
      <c r="C66" s="107"/>
      <c r="D66" s="107"/>
      <c r="E66" s="107"/>
      <c r="F66" s="107"/>
      <c r="G66" s="71"/>
      <c r="H66" s="72"/>
    </row>
    <row r="67" spans="1:8" ht="31.2" customHeight="1" thickBot="1" x14ac:dyDescent="0.35">
      <c r="A67" s="157"/>
      <c r="B67" s="79" t="s">
        <v>88</v>
      </c>
      <c r="C67" s="106">
        <f>IF(C66*0.5&lt;4,C66*0.5,4)</f>
        <v>0</v>
      </c>
      <c r="D67" s="106">
        <f>IF(D66*0.5&lt;4,D66*0.5,4)</f>
        <v>0</v>
      </c>
      <c r="E67" s="106">
        <f>IF(E66*0.5&lt;2,E66*0.5,2)</f>
        <v>0</v>
      </c>
      <c r="F67" s="106">
        <f>IF(F66*0.5&lt;2,F66*0.5,2)</f>
        <v>0</v>
      </c>
      <c r="G67" s="159" t="s">
        <v>89</v>
      </c>
      <c r="H67" s="160"/>
    </row>
    <row r="68" spans="1:8" ht="15" thickBot="1" x14ac:dyDescent="0.35">
      <c r="A68" s="158"/>
      <c r="B68" s="86"/>
      <c r="C68" s="86"/>
      <c r="D68" s="86"/>
      <c r="E68" s="86"/>
      <c r="F68" s="86"/>
      <c r="G68" s="86"/>
      <c r="H68" s="88"/>
    </row>
    <row r="69" spans="1:8" x14ac:dyDescent="0.3">
      <c r="A69" s="71"/>
    </row>
  </sheetData>
  <sheetProtection algorithmName="SHA-512" hashValue="O1reMMEOm/DpzMeHw4ly0eUlhra2lfqghKclD6etZO/lnk/nE8aivO8ejkHqLbBtfSU5SngTnTZzvKajwjlLhw==" saltValue="5ZrZgVaawkrXrZw/6mATVw==" spinCount="100000" sheet="1" formatCells="0" formatColumns="0" formatRows="0" insertColumns="0" insertRows="0" insertHyperlinks="0" deleteColumns="0" deleteRows="0" sort="0" autoFilter="0" pivotTables="0"/>
  <mergeCells count="8">
    <mergeCell ref="B2:H2"/>
    <mergeCell ref="A57:A68"/>
    <mergeCell ref="G62:H62"/>
    <mergeCell ref="G67:H67"/>
    <mergeCell ref="A4:A25"/>
    <mergeCell ref="A27:A40"/>
    <mergeCell ref="A42:A55"/>
    <mergeCell ref="G9:G10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3C1C0-8C4A-4F3E-8E33-4A77809DF29C}">
  <dimension ref="A1:K37"/>
  <sheetViews>
    <sheetView workbookViewId="0">
      <selection activeCell="C8" sqref="C8"/>
    </sheetView>
  </sheetViews>
  <sheetFormatPr baseColWidth="10" defaultRowHeight="14.4" x14ac:dyDescent="0.3"/>
  <cols>
    <col min="1" max="1" width="15.33203125" customWidth="1"/>
    <col min="2" max="2" width="30.109375" customWidth="1"/>
    <col min="3" max="6" width="14.33203125" customWidth="1"/>
  </cols>
  <sheetData>
    <row r="1" spans="1:11" ht="15" thickBot="1" x14ac:dyDescent="0.35"/>
    <row r="2" spans="1:11" ht="15" thickBot="1" x14ac:dyDescent="0.35">
      <c r="A2" s="168" t="s">
        <v>15</v>
      </c>
      <c r="B2" s="169"/>
      <c r="C2" s="169"/>
      <c r="D2" s="169"/>
      <c r="E2" s="169"/>
      <c r="F2" s="169"/>
      <c r="G2" s="170"/>
    </row>
    <row r="4" spans="1:11" x14ac:dyDescent="0.3">
      <c r="A4" t="s">
        <v>80</v>
      </c>
    </row>
    <row r="5" spans="1:11" ht="15" thickBot="1" x14ac:dyDescent="0.35"/>
    <row r="6" spans="1:11" ht="28.95" customHeight="1" thickBot="1" x14ac:dyDescent="0.35">
      <c r="A6" s="174" t="s">
        <v>16</v>
      </c>
      <c r="B6" s="21"/>
      <c r="C6" s="21" t="s">
        <v>6</v>
      </c>
      <c r="D6" s="21" t="s">
        <v>8</v>
      </c>
      <c r="E6" s="21" t="s">
        <v>62</v>
      </c>
      <c r="F6" s="22" t="s">
        <v>67</v>
      </c>
    </row>
    <row r="7" spans="1:11" ht="15" thickBot="1" x14ac:dyDescent="0.35">
      <c r="A7" s="175"/>
      <c r="B7" s="7" t="s">
        <v>39</v>
      </c>
      <c r="C7" s="11">
        <f>'Outils de simulation'!C14</f>
        <v>0</v>
      </c>
      <c r="D7" s="11">
        <f>'Outils de simulation'!C14</f>
        <v>0</v>
      </c>
      <c r="E7" s="11">
        <f>'Outils de simulation'!C14</f>
        <v>0</v>
      </c>
      <c r="F7" s="11">
        <f>'Outils de simulation'!C14</f>
        <v>0</v>
      </c>
    </row>
    <row r="8" spans="1:11" ht="15" thickBot="1" x14ac:dyDescent="0.35">
      <c r="A8" s="175"/>
      <c r="B8" s="12" t="s">
        <v>72</v>
      </c>
      <c r="C8" s="18">
        <f>'Outils de simulation'!C6</f>
        <v>0</v>
      </c>
      <c r="D8" s="18">
        <f>'Outils de simulation'!D6</f>
        <v>0</v>
      </c>
      <c r="E8" s="18">
        <f>'Outils de simulation'!E6</f>
        <v>0</v>
      </c>
      <c r="F8" s="18">
        <f>'Outils de simulation'!F6</f>
        <v>0</v>
      </c>
    </row>
    <row r="9" spans="1:11" ht="15" thickBot="1" x14ac:dyDescent="0.35">
      <c r="A9" s="175"/>
      <c r="B9" s="7" t="s">
        <v>26</v>
      </c>
      <c r="C9" s="9">
        <f>'Outils de simulation'!C16</f>
        <v>0</v>
      </c>
      <c r="D9" s="23">
        <f>'Outils de simulation'!D16</f>
        <v>0</v>
      </c>
      <c r="E9" s="9">
        <f>'Outils de simulation'!E16</f>
        <v>0</v>
      </c>
      <c r="F9" s="9">
        <f>'Outils de simulation'!F16</f>
        <v>0</v>
      </c>
    </row>
    <row r="10" spans="1:11" ht="16.2" customHeight="1" thickBot="1" x14ac:dyDescent="0.35">
      <c r="A10" s="175"/>
      <c r="B10" s="6" t="s">
        <v>63</v>
      </c>
      <c r="C10" s="103"/>
      <c r="D10" s="19"/>
      <c r="E10" s="103"/>
      <c r="F10" s="19"/>
    </row>
    <row r="11" spans="1:11" ht="15" thickBot="1" x14ac:dyDescent="0.35">
      <c r="A11" s="175"/>
      <c r="B11" s="6" t="s">
        <v>64</v>
      </c>
      <c r="C11" s="104"/>
      <c r="D11" s="105"/>
      <c r="E11" s="104"/>
      <c r="F11" s="104"/>
      <c r="G11" s="111" t="s">
        <v>92</v>
      </c>
      <c r="H11" s="111"/>
      <c r="I11" s="111"/>
      <c r="J11" s="111"/>
      <c r="K11" s="111"/>
    </row>
    <row r="12" spans="1:11" ht="15" thickBot="1" x14ac:dyDescent="0.35">
      <c r="A12" s="175"/>
      <c r="B12" s="6" t="s">
        <v>65</v>
      </c>
      <c r="C12" s="103"/>
      <c r="D12" s="103"/>
      <c r="E12" s="103"/>
      <c r="F12" s="103"/>
    </row>
    <row r="13" spans="1:11" ht="15" thickBot="1" x14ac:dyDescent="0.35">
      <c r="A13" s="176"/>
      <c r="B13" s="8" t="s">
        <v>66</v>
      </c>
      <c r="C13" s="20">
        <f>IF(C9-(C11+C12)&gt;0,C9-(C11+C12),0)</f>
        <v>0</v>
      </c>
      <c r="D13" s="20">
        <f t="shared" ref="D13:F13" si="0">IF(D9-(D11+D12)&gt;0,D9-(D11+D12),0)</f>
        <v>0</v>
      </c>
      <c r="E13" s="20">
        <f t="shared" si="0"/>
        <v>0</v>
      </c>
      <c r="F13" s="20">
        <f t="shared" si="0"/>
        <v>0</v>
      </c>
    </row>
    <row r="14" spans="1:11" s="10" customFormat="1" ht="15" thickBot="1" x14ac:dyDescent="0.35">
      <c r="A14" s="16"/>
    </row>
    <row r="15" spans="1:11" ht="29.4" thickBot="1" x14ac:dyDescent="0.35">
      <c r="A15" s="171" t="s">
        <v>37</v>
      </c>
      <c r="B15" s="21"/>
      <c r="C15" s="21" t="s">
        <v>6</v>
      </c>
      <c r="D15" s="21" t="s">
        <v>8</v>
      </c>
      <c r="E15" s="21" t="s">
        <v>62</v>
      </c>
      <c r="F15" s="22" t="s">
        <v>67</v>
      </c>
    </row>
    <row r="16" spans="1:11" ht="15" thickBot="1" x14ac:dyDescent="0.35">
      <c r="A16" s="172"/>
      <c r="B16" s="13" t="s">
        <v>39</v>
      </c>
      <c r="C16" s="11">
        <f>'Outils de simulation'!C29</f>
        <v>0</v>
      </c>
      <c r="D16" s="11">
        <f>'Outils de simulation'!C29</f>
        <v>0</v>
      </c>
      <c r="E16" s="11">
        <f>'Outils de simulation'!C29</f>
        <v>0</v>
      </c>
      <c r="F16" s="11">
        <f>'Outils de simulation'!C29</f>
        <v>0</v>
      </c>
    </row>
    <row r="17" spans="1:6" ht="15" thickBot="1" x14ac:dyDescent="0.35">
      <c r="A17" s="172"/>
      <c r="B17" s="12" t="s">
        <v>72</v>
      </c>
      <c r="C17" s="18">
        <f>'Outils de simulation'!C6</f>
        <v>0</v>
      </c>
      <c r="D17" s="18">
        <f>'Outils de simulation'!D6</f>
        <v>0</v>
      </c>
      <c r="E17" s="18">
        <f>'Outils de simulation'!E6</f>
        <v>0</v>
      </c>
      <c r="F17" s="18">
        <f>'Outils de simulation'!F6</f>
        <v>0</v>
      </c>
    </row>
    <row r="18" spans="1:6" ht="15" thickBot="1" x14ac:dyDescent="0.35">
      <c r="A18" s="172"/>
      <c r="B18" s="7" t="s">
        <v>26</v>
      </c>
      <c r="C18" s="9">
        <f>'Outils de simulation'!C31</f>
        <v>0</v>
      </c>
      <c r="D18" s="9">
        <f>'Outils de simulation'!D31</f>
        <v>0</v>
      </c>
      <c r="E18" s="9">
        <f>'Outils de simulation'!E31</f>
        <v>0</v>
      </c>
      <c r="F18" s="9">
        <f>'Outils de simulation'!F31</f>
        <v>0</v>
      </c>
    </row>
    <row r="19" spans="1:6" ht="15" thickBot="1" x14ac:dyDescent="0.35">
      <c r="A19" s="172"/>
      <c r="B19" s="7" t="s">
        <v>63</v>
      </c>
      <c r="C19" s="103"/>
      <c r="D19" s="19"/>
      <c r="E19" s="103"/>
      <c r="F19" s="19"/>
    </row>
    <row r="20" spans="1:6" ht="15" thickBot="1" x14ac:dyDescent="0.35">
      <c r="A20" s="172"/>
      <c r="B20" s="7" t="s">
        <v>65</v>
      </c>
      <c r="C20" s="103"/>
      <c r="D20" s="103"/>
      <c r="E20" s="103"/>
      <c r="F20" s="103"/>
    </row>
    <row r="21" spans="1:6" ht="15" thickBot="1" x14ac:dyDescent="0.35">
      <c r="A21" s="173"/>
      <c r="B21" s="12" t="s">
        <v>66</v>
      </c>
      <c r="C21" s="20">
        <f>IF(C18-C20&gt;0,C18-C20,0)</f>
        <v>0</v>
      </c>
      <c r="D21" s="20">
        <f t="shared" ref="D21:F21" si="1">IF(D18-D20&gt;0,D18-D20,0)</f>
        <v>0</v>
      </c>
      <c r="E21" s="20">
        <f t="shared" si="1"/>
        <v>0</v>
      </c>
      <c r="F21" s="20">
        <f t="shared" si="1"/>
        <v>0</v>
      </c>
    </row>
    <row r="22" spans="1:6" ht="15" thickBot="1" x14ac:dyDescent="0.35">
      <c r="A22" s="14"/>
      <c r="B22" s="15"/>
    </row>
    <row r="23" spans="1:6" ht="29.4" thickBot="1" x14ac:dyDescent="0.35">
      <c r="A23" s="177" t="s">
        <v>51</v>
      </c>
      <c r="B23" s="21"/>
      <c r="C23" s="21" t="s">
        <v>6</v>
      </c>
      <c r="D23" s="21" t="s">
        <v>8</v>
      </c>
      <c r="E23" s="21" t="s">
        <v>62</v>
      </c>
      <c r="F23" s="22" t="s">
        <v>67</v>
      </c>
    </row>
    <row r="24" spans="1:6" ht="15" thickBot="1" x14ac:dyDescent="0.35">
      <c r="A24" s="178"/>
      <c r="B24" s="7" t="s">
        <v>39</v>
      </c>
      <c r="C24" s="11">
        <f>'Outils de simulation'!C44</f>
        <v>0</v>
      </c>
      <c r="D24" s="11">
        <f>'Outils de simulation'!C44</f>
        <v>0</v>
      </c>
      <c r="E24" s="11">
        <f>'Outils de simulation'!C44</f>
        <v>0</v>
      </c>
      <c r="F24" s="11">
        <f>'Outils de simulation'!C44</f>
        <v>0</v>
      </c>
    </row>
    <row r="25" spans="1:6" ht="15" thickBot="1" x14ac:dyDescent="0.35">
      <c r="A25" s="178"/>
      <c r="B25" s="12" t="s">
        <v>72</v>
      </c>
      <c r="C25" s="18">
        <f>'Outils de simulation'!C6</f>
        <v>0</v>
      </c>
      <c r="D25" s="18">
        <f>'Outils de simulation'!D6</f>
        <v>0</v>
      </c>
      <c r="E25" s="18">
        <f>'Outils de simulation'!E6</f>
        <v>0</v>
      </c>
      <c r="F25" s="18">
        <f>+'Outils de simulation'!F6</f>
        <v>0</v>
      </c>
    </row>
    <row r="26" spans="1:6" ht="15" thickBot="1" x14ac:dyDescent="0.35">
      <c r="A26" s="178"/>
      <c r="B26" s="7" t="s">
        <v>26</v>
      </c>
      <c r="C26" s="9">
        <f>'Outils de simulation'!C46</f>
        <v>0</v>
      </c>
      <c r="D26" s="9">
        <f>+'Outils de simulation'!D46</f>
        <v>0</v>
      </c>
      <c r="E26" s="9">
        <f>+'Outils de simulation'!E46</f>
        <v>0</v>
      </c>
      <c r="F26" s="9">
        <f>'Outils de simulation'!F46</f>
        <v>0</v>
      </c>
    </row>
    <row r="27" spans="1:6" ht="15" thickBot="1" x14ac:dyDescent="0.35">
      <c r="A27" s="178"/>
      <c r="B27" s="7" t="s">
        <v>63</v>
      </c>
      <c r="C27" s="103"/>
      <c r="D27" s="19"/>
      <c r="E27" s="103"/>
      <c r="F27" s="19"/>
    </row>
    <row r="28" spans="1:6" ht="15" thickBot="1" x14ac:dyDescent="0.35">
      <c r="A28" s="178"/>
      <c r="B28" s="7" t="s">
        <v>65</v>
      </c>
      <c r="C28" s="103"/>
      <c r="D28" s="103"/>
      <c r="E28" s="103"/>
      <c r="F28" s="103"/>
    </row>
    <row r="29" spans="1:6" ht="15" thickBot="1" x14ac:dyDescent="0.35">
      <c r="A29" s="179"/>
      <c r="B29" s="12" t="s">
        <v>66</v>
      </c>
      <c r="C29" s="20">
        <f>IF(C26-C28&gt;0,C26-C28,0)</f>
        <v>0</v>
      </c>
      <c r="D29" s="20">
        <f t="shared" ref="D29:F29" si="2">IF(D26-D28&gt;0,D26-D28,0)</f>
        <v>0</v>
      </c>
      <c r="E29" s="20">
        <f t="shared" si="2"/>
        <v>0</v>
      </c>
      <c r="F29" s="20">
        <f t="shared" si="2"/>
        <v>0</v>
      </c>
    </row>
    <row r="37" spans="2:2" x14ac:dyDescent="0.3">
      <c r="B37" s="17"/>
    </row>
  </sheetData>
  <sheetProtection algorithmName="SHA-512" hashValue="bA6ydP3kyrms6+GFiKHVmaYtQi0YC0In7VbsRcFjwro3Lu2PBmVYPFHIOuW4lwj/JUUnp/jpxv2HP4Rw/UNX6w==" saltValue="BUH8Sq/df8vIEFqPrVCpgA==" spinCount="100000" sheet="1" formatCells="0" formatColumns="0" formatRows="0" insertColumns="0" insertRows="0" insertHyperlinks="0" deleteColumns="0" deleteRows="0" sort="0" autoFilter="0" pivotTables="0"/>
  <mergeCells count="4">
    <mergeCell ref="A2:G2"/>
    <mergeCell ref="A15:A21"/>
    <mergeCell ref="A6:A13"/>
    <mergeCell ref="A23:A2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157E-B5A0-40A9-A4D8-D7B5C8DA87EB}">
  <dimension ref="A1:R45"/>
  <sheetViews>
    <sheetView workbookViewId="0">
      <selection activeCell="L10" sqref="L10"/>
    </sheetView>
  </sheetViews>
  <sheetFormatPr baseColWidth="10" defaultColWidth="11.44140625" defaultRowHeight="14.4" x14ac:dyDescent="0.3"/>
  <cols>
    <col min="1" max="1" width="14.5546875" customWidth="1"/>
  </cols>
  <sheetData>
    <row r="1" spans="1:18" ht="15" thickBot="1" x14ac:dyDescent="0.35"/>
    <row r="2" spans="1:18" ht="15" thickBot="1" x14ac:dyDescent="0.35">
      <c r="A2" s="168" t="s">
        <v>15</v>
      </c>
      <c r="B2" s="169"/>
      <c r="C2" s="169"/>
      <c r="D2" s="169"/>
      <c r="E2" s="169"/>
      <c r="F2" s="169"/>
      <c r="G2" s="170"/>
    </row>
    <row r="4" spans="1:18" x14ac:dyDescent="0.3">
      <c r="A4" t="s">
        <v>81</v>
      </c>
    </row>
    <row r="5" spans="1:18" x14ac:dyDescent="0.3">
      <c r="A5" t="s">
        <v>76</v>
      </c>
    </row>
    <row r="6" spans="1:18" ht="15" thickBot="1" x14ac:dyDescent="0.35"/>
    <row r="7" spans="1:18" ht="15" thickBot="1" x14ac:dyDescent="0.35">
      <c r="A7" s="184" t="s">
        <v>6</v>
      </c>
      <c r="B7" s="185"/>
      <c r="C7" s="186"/>
      <c r="D7" s="181"/>
    </row>
    <row r="8" spans="1:18" ht="15" thickBot="1" x14ac:dyDescent="0.35">
      <c r="A8" s="180" t="s">
        <v>18</v>
      </c>
      <c r="B8" s="181"/>
      <c r="C8" s="186">
        <f>'Outils de simulation'!C6</f>
        <v>0</v>
      </c>
      <c r="D8" s="181"/>
    </row>
    <row r="9" spans="1:18" ht="15" thickBot="1" x14ac:dyDescent="0.35">
      <c r="A9" s="108" t="s">
        <v>68</v>
      </c>
      <c r="B9" s="108">
        <v>1</v>
      </c>
      <c r="C9" s="1">
        <v>2</v>
      </c>
      <c r="D9" s="1">
        <v>3</v>
      </c>
      <c r="E9" s="1">
        <v>4</v>
      </c>
      <c r="F9" s="1">
        <v>5</v>
      </c>
      <c r="G9" s="1">
        <v>6</v>
      </c>
      <c r="H9" s="1">
        <v>7</v>
      </c>
      <c r="I9" s="1">
        <v>8</v>
      </c>
      <c r="J9" s="1">
        <v>9</v>
      </c>
      <c r="K9" s="1">
        <v>10</v>
      </c>
      <c r="L9" s="1">
        <v>11</v>
      </c>
      <c r="M9" s="1">
        <v>12</v>
      </c>
    </row>
    <row r="10" spans="1:18" ht="18.600000000000001" customHeight="1" thickBot="1" x14ac:dyDescent="0.35">
      <c r="A10" s="1" t="s">
        <v>69</v>
      </c>
      <c r="B10" s="1">
        <f>'Outils de simulation'!$C$21</f>
        <v>0</v>
      </c>
      <c r="C10" s="109">
        <f>'Outils de simulation'!$C$22</f>
        <v>0</v>
      </c>
      <c r="D10" s="1">
        <f>'Outils de simulation'!$C$23</f>
        <v>0</v>
      </c>
      <c r="E10" s="1">
        <f>'Outils de simulation'!$C$24</f>
        <v>0</v>
      </c>
      <c r="F10" s="1">
        <f>'Outils de simulation'!$C$36</f>
        <v>0</v>
      </c>
      <c r="G10" s="1">
        <f>'Outils de simulation'!$C$37</f>
        <v>0</v>
      </c>
      <c r="H10" s="1">
        <f>'Outils de simulation'!$C$38</f>
        <v>0</v>
      </c>
      <c r="I10" s="1">
        <f>'Outils de simulation'!$C$39</f>
        <v>0</v>
      </c>
      <c r="J10" s="1">
        <f>'Outils de simulation'!$C$51</f>
        <v>0</v>
      </c>
      <c r="K10" s="1">
        <f>'Outils de simulation'!$C$52</f>
        <v>0</v>
      </c>
      <c r="L10" s="1">
        <f>'Outils de simulation'!$C$53</f>
        <v>0</v>
      </c>
      <c r="M10" s="1">
        <f>'Outils de simulation'!$C$54</f>
        <v>0</v>
      </c>
    </row>
    <row r="11" spans="1:18" ht="25.8" thickBot="1" x14ac:dyDescent="0.35">
      <c r="A11" s="1" t="s">
        <v>90</v>
      </c>
      <c r="B11" s="3">
        <f>'Outils de simulation'!D21</f>
        <v>0</v>
      </c>
      <c r="C11" s="110">
        <f>'Outils de simulation'!D22</f>
        <v>0</v>
      </c>
      <c r="D11" s="3">
        <f>'Outils de simulation'!D23</f>
        <v>0</v>
      </c>
      <c r="E11" s="3">
        <f>'Outils de simulation'!D24</f>
        <v>0</v>
      </c>
      <c r="F11" s="3">
        <f>'Outils de simulation'!D36</f>
        <v>0</v>
      </c>
      <c r="G11" s="3">
        <f>'Outils de simulation'!D37</f>
        <v>0</v>
      </c>
      <c r="H11" s="3">
        <f>'Outils de simulation'!D38</f>
        <v>0</v>
      </c>
      <c r="I11" s="3">
        <f>'Outils de simulation'!D39</f>
        <v>0</v>
      </c>
      <c r="J11" s="3">
        <f>'Outils de simulation'!D51</f>
        <v>0</v>
      </c>
      <c r="K11" s="3">
        <f>'Outils de simulation'!D52</f>
        <v>0</v>
      </c>
      <c r="L11" s="3">
        <f>'Outils de simulation'!D53</f>
        <v>0</v>
      </c>
      <c r="M11" s="3">
        <f>'Outils de simulation'!D54</f>
        <v>0</v>
      </c>
    </row>
    <row r="12" spans="1:18" ht="25.8" thickBot="1" x14ac:dyDescent="0.35">
      <c r="A12" s="1" t="s">
        <v>63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1:18" ht="15" thickBot="1" x14ac:dyDescent="0.35">
      <c r="A13" s="1" t="s">
        <v>64</v>
      </c>
      <c r="B13" s="64"/>
      <c r="C13" s="64"/>
      <c r="D13" s="64"/>
      <c r="E13" s="2"/>
      <c r="F13" s="2"/>
      <c r="G13" s="2"/>
      <c r="H13" s="2"/>
      <c r="I13" s="2"/>
      <c r="J13" s="2"/>
      <c r="K13" s="2"/>
      <c r="L13" s="2"/>
      <c r="M13" s="2"/>
      <c r="N13" s="111" t="s">
        <v>92</v>
      </c>
      <c r="O13" s="111"/>
      <c r="P13" s="111"/>
      <c r="Q13" s="111"/>
      <c r="R13" s="111"/>
    </row>
    <row r="14" spans="1:18" ht="15" thickBot="1" x14ac:dyDescent="0.35">
      <c r="A14" s="1" t="s">
        <v>65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</row>
    <row r="15" spans="1:18" ht="25.8" thickBot="1" x14ac:dyDescent="0.35">
      <c r="A15" s="1" t="s">
        <v>91</v>
      </c>
      <c r="B15" s="3">
        <f>IF(B11-(B13+B14)&gt;0,B11-(B13+B14),0)</f>
        <v>0</v>
      </c>
      <c r="C15" s="3">
        <f t="shared" ref="C15:M15" si="0">IF(C11-(C13+C14)&gt;0,C11-(C13+C14),0)</f>
        <v>0</v>
      </c>
      <c r="D15" s="3">
        <f t="shared" si="0"/>
        <v>0</v>
      </c>
      <c r="E15" s="3">
        <f t="shared" si="0"/>
        <v>0</v>
      </c>
      <c r="F15" s="3">
        <f t="shared" si="0"/>
        <v>0</v>
      </c>
      <c r="G15" s="3">
        <f t="shared" si="0"/>
        <v>0</v>
      </c>
      <c r="H15" s="3">
        <f t="shared" si="0"/>
        <v>0</v>
      </c>
      <c r="I15" s="3">
        <f t="shared" si="0"/>
        <v>0</v>
      </c>
      <c r="J15" s="3">
        <f t="shared" si="0"/>
        <v>0</v>
      </c>
      <c r="K15" s="3">
        <f t="shared" si="0"/>
        <v>0</v>
      </c>
      <c r="L15" s="3">
        <f t="shared" si="0"/>
        <v>0</v>
      </c>
      <c r="M15" s="3">
        <f t="shared" si="0"/>
        <v>0</v>
      </c>
    </row>
    <row r="16" spans="1:18" ht="15" thickBot="1" x14ac:dyDescent="0.35"/>
    <row r="17" spans="1:18" ht="15" thickBot="1" x14ac:dyDescent="0.35">
      <c r="A17" s="180" t="s">
        <v>8</v>
      </c>
      <c r="B17" s="186"/>
      <c r="C17" s="186"/>
      <c r="D17" s="181"/>
    </row>
    <row r="18" spans="1:18" ht="15" thickBot="1" x14ac:dyDescent="0.35">
      <c r="A18" s="180" t="s">
        <v>18</v>
      </c>
      <c r="B18" s="181"/>
      <c r="C18" s="186">
        <f>'Outils de simulation'!D6</f>
        <v>0</v>
      </c>
      <c r="D18" s="181"/>
    </row>
    <row r="19" spans="1:18" ht="15" thickBot="1" x14ac:dyDescent="0.35">
      <c r="A19" s="1" t="s">
        <v>68</v>
      </c>
      <c r="B19" s="1">
        <v>1</v>
      </c>
      <c r="C19" s="1">
        <v>2</v>
      </c>
      <c r="D19" s="1">
        <v>3</v>
      </c>
      <c r="E19" s="1">
        <v>4</v>
      </c>
      <c r="F19" s="1">
        <v>5</v>
      </c>
      <c r="G19" s="1">
        <v>6</v>
      </c>
      <c r="H19" s="1">
        <v>7</v>
      </c>
      <c r="I19" s="1">
        <v>8</v>
      </c>
      <c r="J19" s="1">
        <v>9</v>
      </c>
      <c r="K19" s="1">
        <v>10</v>
      </c>
      <c r="L19" s="1">
        <v>11</v>
      </c>
      <c r="M19" s="1">
        <v>12</v>
      </c>
    </row>
    <row r="20" spans="1:18" ht="15" thickBot="1" x14ac:dyDescent="0.35">
      <c r="A20" s="1" t="s">
        <v>69</v>
      </c>
      <c r="B20" s="1">
        <f>'Outils de simulation'!$C$21</f>
        <v>0</v>
      </c>
      <c r="C20" s="1">
        <f>'Outils de simulation'!$C$22</f>
        <v>0</v>
      </c>
      <c r="D20" s="1">
        <f>'Outils de simulation'!$C$23</f>
        <v>0</v>
      </c>
      <c r="E20" s="1">
        <f>'Outils de simulation'!$C$24</f>
        <v>0</v>
      </c>
      <c r="F20" s="1">
        <f>'Outils de simulation'!$C$36</f>
        <v>0</v>
      </c>
      <c r="G20" s="1">
        <f>'Outils de simulation'!$C$37</f>
        <v>0</v>
      </c>
      <c r="H20" s="1">
        <f>'Outils de simulation'!$C$38</f>
        <v>0</v>
      </c>
      <c r="I20" s="1">
        <f>'Outils de simulation'!$C$39</f>
        <v>0</v>
      </c>
      <c r="J20" s="1">
        <f>'Outils de simulation'!$C$51</f>
        <v>0</v>
      </c>
      <c r="K20" s="1">
        <f>'Outils de simulation'!$C$52</f>
        <v>0</v>
      </c>
      <c r="L20" s="1">
        <f>'Outils de simulation'!$C$53</f>
        <v>0</v>
      </c>
      <c r="M20" s="1">
        <f>'Outils de simulation'!$C$54</f>
        <v>0</v>
      </c>
    </row>
    <row r="21" spans="1:18" ht="25.8" thickBot="1" x14ac:dyDescent="0.35">
      <c r="A21" s="1" t="s">
        <v>90</v>
      </c>
      <c r="B21" s="3">
        <f>'Outils de simulation'!E21</f>
        <v>0</v>
      </c>
      <c r="C21" s="3">
        <f>'Outils de simulation'!E22</f>
        <v>0</v>
      </c>
      <c r="D21" s="3">
        <f>'Outils de simulation'!E23</f>
        <v>0</v>
      </c>
      <c r="E21" s="3">
        <f>'Outils de simulation'!E24</f>
        <v>0</v>
      </c>
      <c r="F21" s="3">
        <f>'Outils de simulation'!E36</f>
        <v>0</v>
      </c>
      <c r="G21" s="3">
        <f>'Outils de simulation'!E37</f>
        <v>0</v>
      </c>
      <c r="H21" s="3">
        <f>'Outils de simulation'!E38</f>
        <v>0</v>
      </c>
      <c r="I21" s="3">
        <f>'Outils de simulation'!E39</f>
        <v>0</v>
      </c>
      <c r="J21" s="3">
        <f>'Outils de simulation'!E51</f>
        <v>0</v>
      </c>
      <c r="K21" s="3">
        <f>'Outils de simulation'!E52</f>
        <v>0</v>
      </c>
      <c r="L21" s="3">
        <f>'Outils de simulation'!E53</f>
        <v>0</v>
      </c>
      <c r="M21" s="3">
        <f>'Outils de simulation'!E54</f>
        <v>0</v>
      </c>
    </row>
    <row r="22" spans="1:18" ht="15" thickBot="1" x14ac:dyDescent="0.35">
      <c r="A22" s="1" t="s">
        <v>64</v>
      </c>
      <c r="B22" s="64"/>
      <c r="C22" s="64"/>
      <c r="D22" s="64"/>
      <c r="E22" s="2"/>
      <c r="F22" s="2"/>
      <c r="G22" s="2"/>
      <c r="H22" s="2"/>
      <c r="I22" s="2"/>
      <c r="J22" s="2"/>
      <c r="K22" s="2"/>
      <c r="L22" s="2"/>
      <c r="M22" s="2"/>
      <c r="N22" s="111" t="s">
        <v>92</v>
      </c>
      <c r="O22" s="111"/>
      <c r="P22" s="112"/>
      <c r="Q22" s="111"/>
      <c r="R22" s="111"/>
    </row>
    <row r="23" spans="1:18" ht="15" thickBot="1" x14ac:dyDescent="0.35">
      <c r="A23" s="1" t="s">
        <v>65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P23" s="4"/>
    </row>
    <row r="24" spans="1:18" ht="25.8" thickBot="1" x14ac:dyDescent="0.35">
      <c r="A24" s="1" t="s">
        <v>91</v>
      </c>
      <c r="B24" s="3">
        <f>IF(B21-(B22+B23)&gt;0,B21-(B22+B23),0)</f>
        <v>0</v>
      </c>
      <c r="C24" s="3">
        <f t="shared" ref="C24:M24" si="1">IF(C21-(C22+C23)&gt;0,C21-(C22+C23),0)</f>
        <v>0</v>
      </c>
      <c r="D24" s="3">
        <f t="shared" si="1"/>
        <v>0</v>
      </c>
      <c r="E24" s="3">
        <f t="shared" si="1"/>
        <v>0</v>
      </c>
      <c r="F24" s="3">
        <f t="shared" si="1"/>
        <v>0</v>
      </c>
      <c r="G24" s="3">
        <f t="shared" si="1"/>
        <v>0</v>
      </c>
      <c r="H24" s="3">
        <f t="shared" si="1"/>
        <v>0</v>
      </c>
      <c r="I24" s="3">
        <f t="shared" si="1"/>
        <v>0</v>
      </c>
      <c r="J24" s="3">
        <f t="shared" si="1"/>
        <v>0</v>
      </c>
      <c r="K24" s="3">
        <f t="shared" si="1"/>
        <v>0</v>
      </c>
      <c r="L24" s="3">
        <f t="shared" si="1"/>
        <v>0</v>
      </c>
      <c r="M24" s="3">
        <f t="shared" si="1"/>
        <v>0</v>
      </c>
    </row>
    <row r="25" spans="1:18" ht="15" thickBot="1" x14ac:dyDescent="0.35"/>
    <row r="26" spans="1:18" ht="15" thickBot="1" x14ac:dyDescent="0.35">
      <c r="A26" s="180" t="s">
        <v>62</v>
      </c>
      <c r="B26" s="186"/>
      <c r="C26" s="186"/>
      <c r="D26" s="181"/>
    </row>
    <row r="27" spans="1:18" ht="15" thickBot="1" x14ac:dyDescent="0.35">
      <c r="A27" s="180" t="s">
        <v>18</v>
      </c>
      <c r="B27" s="181"/>
      <c r="C27" s="182">
        <f>'Outils de simulation'!E6</f>
        <v>0</v>
      </c>
      <c r="D27" s="183"/>
    </row>
    <row r="28" spans="1:18" ht="15" thickBot="1" x14ac:dyDescent="0.35">
      <c r="A28" s="1" t="s">
        <v>68</v>
      </c>
      <c r="B28" s="1">
        <v>1</v>
      </c>
      <c r="C28" s="1">
        <v>2</v>
      </c>
      <c r="D28" s="1">
        <v>3</v>
      </c>
      <c r="E28" s="1">
        <v>4</v>
      </c>
      <c r="F28" s="1">
        <v>5</v>
      </c>
      <c r="G28" s="1">
        <v>6</v>
      </c>
      <c r="H28" s="1">
        <v>7</v>
      </c>
      <c r="I28" s="1">
        <v>8</v>
      </c>
      <c r="J28" s="1">
        <v>9</v>
      </c>
      <c r="K28" s="1">
        <v>10</v>
      </c>
      <c r="L28" s="1">
        <v>11</v>
      </c>
      <c r="M28" s="1">
        <v>12</v>
      </c>
    </row>
    <row r="29" spans="1:18" ht="15" thickBot="1" x14ac:dyDescent="0.35">
      <c r="A29" s="1" t="s">
        <v>69</v>
      </c>
      <c r="B29" s="1">
        <f>'Outils de simulation'!$C$21</f>
        <v>0</v>
      </c>
      <c r="C29" s="1">
        <f>'Outils de simulation'!$C$22</f>
        <v>0</v>
      </c>
      <c r="D29" s="1">
        <f>'Outils de simulation'!$C$23</f>
        <v>0</v>
      </c>
      <c r="E29" s="1">
        <f>'Outils de simulation'!$C$24</f>
        <v>0</v>
      </c>
      <c r="F29" s="1">
        <f>'Outils de simulation'!$C$36</f>
        <v>0</v>
      </c>
      <c r="G29" s="1">
        <f>'Outils de simulation'!$C$37</f>
        <v>0</v>
      </c>
      <c r="H29" s="1">
        <f>'Outils de simulation'!$C$38</f>
        <v>0</v>
      </c>
      <c r="I29" s="1">
        <f>'Outils de simulation'!$C$39</f>
        <v>0</v>
      </c>
      <c r="J29" s="1">
        <f>'Outils de simulation'!$C$51</f>
        <v>0</v>
      </c>
      <c r="K29" s="1">
        <f>'Outils de simulation'!$C$52</f>
        <v>0</v>
      </c>
      <c r="L29" s="1">
        <f>'Outils de simulation'!$C$53</f>
        <v>0</v>
      </c>
      <c r="M29" s="1">
        <f>'Outils de simulation'!$C$54</f>
        <v>0</v>
      </c>
    </row>
    <row r="30" spans="1:18" ht="25.8" thickBot="1" x14ac:dyDescent="0.35">
      <c r="A30" s="1" t="s">
        <v>90</v>
      </c>
      <c r="B30" s="3">
        <f>'Outils de simulation'!F21</f>
        <v>0</v>
      </c>
      <c r="C30" s="3">
        <f>'Outils de simulation'!F22</f>
        <v>0</v>
      </c>
      <c r="D30" s="3">
        <f>'Outils de simulation'!F23</f>
        <v>0</v>
      </c>
      <c r="E30" s="3">
        <f>'Outils de simulation'!F24</f>
        <v>0</v>
      </c>
      <c r="F30" s="3">
        <f>'Outils de simulation'!F36</f>
        <v>0</v>
      </c>
      <c r="G30" s="3">
        <f>'Outils de simulation'!F37</f>
        <v>0</v>
      </c>
      <c r="H30" s="3">
        <f>'Outils de simulation'!F38</f>
        <v>0</v>
      </c>
      <c r="I30" s="3">
        <f>'Outils de simulation'!F39</f>
        <v>0</v>
      </c>
      <c r="J30" s="3">
        <f>'Outils de simulation'!F51</f>
        <v>0</v>
      </c>
      <c r="K30" s="3">
        <f>'Outils de simulation'!F52</f>
        <v>0</v>
      </c>
      <c r="L30" s="3">
        <f>'Outils de simulation'!F53</f>
        <v>0</v>
      </c>
      <c r="M30" s="3">
        <f>'Outils de simulation'!F54</f>
        <v>0</v>
      </c>
    </row>
    <row r="31" spans="1:18" ht="25.8" thickBot="1" x14ac:dyDescent="0.35">
      <c r="A31" s="1" t="s">
        <v>63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</row>
    <row r="32" spans="1:18" ht="15" thickBot="1" x14ac:dyDescent="0.35">
      <c r="A32" s="1" t="s">
        <v>64</v>
      </c>
      <c r="B32" s="64"/>
      <c r="C32" s="64"/>
      <c r="D32" s="64"/>
      <c r="E32" s="2"/>
      <c r="F32" s="2"/>
      <c r="G32" s="2"/>
      <c r="H32" s="2"/>
      <c r="I32" s="2"/>
      <c r="J32" s="2"/>
      <c r="K32" s="2"/>
      <c r="L32" s="2"/>
      <c r="M32" s="2"/>
      <c r="N32" s="111" t="s">
        <v>92</v>
      </c>
      <c r="O32" s="111"/>
      <c r="P32" s="111"/>
      <c r="Q32" s="111"/>
      <c r="R32" s="111"/>
    </row>
    <row r="33" spans="1:18" ht="15" thickBot="1" x14ac:dyDescent="0.35">
      <c r="A33" s="1" t="s">
        <v>65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</row>
    <row r="34" spans="1:18" ht="25.8" thickBot="1" x14ac:dyDescent="0.35">
      <c r="A34" s="1" t="s">
        <v>91</v>
      </c>
      <c r="B34" s="3">
        <f>IF(B30-(B32+B33)&gt;0,B30-(B32+B33),0)</f>
        <v>0</v>
      </c>
      <c r="C34" s="3">
        <f t="shared" ref="C34:M34" si="2">IF(C30-(C32+C33)&gt;0,C30-(C32+C33),0)</f>
        <v>0</v>
      </c>
      <c r="D34" s="3">
        <f t="shared" si="2"/>
        <v>0</v>
      </c>
      <c r="E34" s="3">
        <f t="shared" si="2"/>
        <v>0</v>
      </c>
      <c r="F34" s="3">
        <f t="shared" si="2"/>
        <v>0</v>
      </c>
      <c r="G34" s="3">
        <f t="shared" si="2"/>
        <v>0</v>
      </c>
      <c r="H34" s="3">
        <f t="shared" si="2"/>
        <v>0</v>
      </c>
      <c r="I34" s="3">
        <f t="shared" si="2"/>
        <v>0</v>
      </c>
      <c r="J34" s="3">
        <f t="shared" si="2"/>
        <v>0</v>
      </c>
      <c r="K34" s="3">
        <f t="shared" si="2"/>
        <v>0</v>
      </c>
      <c r="L34" s="3">
        <f t="shared" si="2"/>
        <v>0</v>
      </c>
      <c r="M34" s="3">
        <f t="shared" si="2"/>
        <v>0</v>
      </c>
    </row>
    <row r="35" spans="1:18" ht="15" thickBot="1" x14ac:dyDescent="0.35"/>
    <row r="36" spans="1:18" ht="15" thickBot="1" x14ac:dyDescent="0.35">
      <c r="A36" s="180" t="s">
        <v>67</v>
      </c>
      <c r="B36" s="186"/>
      <c r="C36" s="186"/>
      <c r="D36" s="181"/>
    </row>
    <row r="37" spans="1:18" ht="15" thickBot="1" x14ac:dyDescent="0.35">
      <c r="A37" s="180" t="s">
        <v>18</v>
      </c>
      <c r="B37" s="181"/>
      <c r="C37" s="182">
        <f>'Outils de simulation'!F6</f>
        <v>0</v>
      </c>
      <c r="D37" s="183"/>
    </row>
    <row r="38" spans="1:18" ht="15" thickBot="1" x14ac:dyDescent="0.35">
      <c r="A38" s="1" t="s">
        <v>68</v>
      </c>
      <c r="B38" s="1">
        <v>1</v>
      </c>
      <c r="C38" s="1">
        <v>2</v>
      </c>
      <c r="D38" s="1">
        <v>3</v>
      </c>
      <c r="E38" s="1">
        <v>4</v>
      </c>
      <c r="F38" s="1">
        <v>5</v>
      </c>
      <c r="G38" s="1">
        <v>6</v>
      </c>
      <c r="H38" s="1">
        <v>7</v>
      </c>
      <c r="I38" s="1">
        <v>8</v>
      </c>
      <c r="J38" s="1">
        <v>9</v>
      </c>
      <c r="K38" s="1">
        <v>10</v>
      </c>
      <c r="L38" s="1">
        <v>11</v>
      </c>
      <c r="M38" s="1">
        <v>12</v>
      </c>
    </row>
    <row r="39" spans="1:18" ht="15" thickBot="1" x14ac:dyDescent="0.35">
      <c r="A39" s="1" t="s">
        <v>69</v>
      </c>
      <c r="B39" s="1">
        <f>'Outils de simulation'!$C$21</f>
        <v>0</v>
      </c>
      <c r="C39" s="1">
        <f>'Outils de simulation'!$C$22</f>
        <v>0</v>
      </c>
      <c r="D39" s="1">
        <f>'Outils de simulation'!$C$23</f>
        <v>0</v>
      </c>
      <c r="E39" s="1">
        <f>'Outils de simulation'!$C$24</f>
        <v>0</v>
      </c>
      <c r="F39" s="1">
        <f>'Outils de simulation'!$C$36</f>
        <v>0</v>
      </c>
      <c r="G39" s="1">
        <f>'Outils de simulation'!$C$37</f>
        <v>0</v>
      </c>
      <c r="H39" s="1">
        <f>'Outils de simulation'!$C$38</f>
        <v>0</v>
      </c>
      <c r="I39" s="1">
        <f>'Outils de simulation'!$C$39</f>
        <v>0</v>
      </c>
      <c r="J39" s="1">
        <f>'Outils de simulation'!$C$51</f>
        <v>0</v>
      </c>
      <c r="K39" s="1">
        <f>'Outils de simulation'!$C$52</f>
        <v>0</v>
      </c>
      <c r="L39" s="1">
        <f>'Outils de simulation'!$C$53</f>
        <v>0</v>
      </c>
      <c r="M39" s="1">
        <f>'Outils de simulation'!$C$54</f>
        <v>0</v>
      </c>
    </row>
    <row r="40" spans="1:18" ht="25.8" thickBot="1" x14ac:dyDescent="0.35">
      <c r="A40" s="1" t="s">
        <v>90</v>
      </c>
      <c r="B40" s="3">
        <f>'Outils de simulation'!G21</f>
        <v>0</v>
      </c>
      <c r="C40" s="3">
        <f>'Outils de simulation'!G22</f>
        <v>0</v>
      </c>
      <c r="D40" s="3">
        <f>'Outils de simulation'!G23</f>
        <v>0</v>
      </c>
      <c r="E40" s="3">
        <f>'Outils de simulation'!G24</f>
        <v>0</v>
      </c>
      <c r="F40" s="3">
        <f>'Outils de simulation'!G36</f>
        <v>0</v>
      </c>
      <c r="G40" s="3">
        <f>'Outils de simulation'!G37</f>
        <v>0</v>
      </c>
      <c r="H40" s="3">
        <f>'Outils de simulation'!G38</f>
        <v>0</v>
      </c>
      <c r="I40" s="3">
        <f>'Outils de simulation'!G39</f>
        <v>0</v>
      </c>
      <c r="J40" s="3">
        <f>'Outils de simulation'!G51</f>
        <v>0</v>
      </c>
      <c r="K40" s="3">
        <f>'Outils de simulation'!G52</f>
        <v>0</v>
      </c>
      <c r="L40" s="3">
        <f>'Outils de simulation'!G53</f>
        <v>0</v>
      </c>
      <c r="M40" s="3">
        <f>'Outils de simulation'!G54</f>
        <v>0</v>
      </c>
    </row>
    <row r="41" spans="1:18" ht="15" customHeight="1" thickBot="1" x14ac:dyDescent="0.35">
      <c r="A41" s="1" t="s">
        <v>64</v>
      </c>
      <c r="B41" s="64"/>
      <c r="C41" s="64"/>
      <c r="D41" s="64"/>
      <c r="E41" s="2"/>
      <c r="F41" s="2"/>
      <c r="G41" s="2"/>
      <c r="H41" s="2"/>
      <c r="I41" s="2"/>
      <c r="J41" s="2"/>
      <c r="K41" s="2"/>
      <c r="L41" s="2"/>
      <c r="M41" s="2"/>
      <c r="N41" s="111" t="s">
        <v>92</v>
      </c>
      <c r="O41" s="111"/>
      <c r="P41" s="111"/>
      <c r="Q41" s="111"/>
      <c r="R41" s="111"/>
    </row>
    <row r="42" spans="1:18" ht="15" thickBot="1" x14ac:dyDescent="0.35">
      <c r="A42" s="1" t="s">
        <v>65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</row>
    <row r="43" spans="1:18" ht="25.8" thickBot="1" x14ac:dyDescent="0.35">
      <c r="A43" s="1" t="s">
        <v>91</v>
      </c>
      <c r="B43" s="3">
        <f>IF(B40-(B41+B42)&gt;0,B40-(B41+B42),0)</f>
        <v>0</v>
      </c>
      <c r="C43" s="3">
        <f t="shared" ref="C43:M43" si="3">IF(C40-(C41+C42)&gt;0,C40-(C41+C42),0)</f>
        <v>0</v>
      </c>
      <c r="D43" s="3">
        <f t="shared" si="3"/>
        <v>0</v>
      </c>
      <c r="E43" s="3">
        <f t="shared" si="3"/>
        <v>0</v>
      </c>
      <c r="F43" s="3">
        <f t="shared" si="3"/>
        <v>0</v>
      </c>
      <c r="G43" s="3">
        <f t="shared" si="3"/>
        <v>0</v>
      </c>
      <c r="H43" s="3">
        <f t="shared" si="3"/>
        <v>0</v>
      </c>
      <c r="I43" s="3">
        <f t="shared" si="3"/>
        <v>0</v>
      </c>
      <c r="J43" s="3">
        <f t="shared" si="3"/>
        <v>0</v>
      </c>
      <c r="K43" s="3">
        <f t="shared" si="3"/>
        <v>0</v>
      </c>
      <c r="L43" s="3">
        <f t="shared" si="3"/>
        <v>0</v>
      </c>
      <c r="M43" s="3">
        <f t="shared" si="3"/>
        <v>0</v>
      </c>
    </row>
    <row r="45" spans="1:18" x14ac:dyDescent="0.3">
      <c r="A45" s="62"/>
    </row>
  </sheetData>
  <sheetProtection algorithmName="SHA-512" hashValue="aPQavRYtKPMY/aGhO56UN33LndDmvj2LxZ1qGeiNKWqOvHCcl2lnT+D51eCeYQFrd6hd0SuzCqeNL0PMMwGamA==" saltValue="wyNOjKDFcXcpnFgWBvSHIg==" spinCount="100000" sheet="1" formatCells="0" formatColumns="0" formatRows="0" insertColumns="0" insertRows="0" insertHyperlinks="0" deleteColumns="0" deleteRows="0" sort="0" autoFilter="0" pivotTables="0"/>
  <mergeCells count="13">
    <mergeCell ref="A2:G2"/>
    <mergeCell ref="C8:D8"/>
    <mergeCell ref="A8:B8"/>
    <mergeCell ref="A18:B18"/>
    <mergeCell ref="C18:D18"/>
    <mergeCell ref="A37:B37"/>
    <mergeCell ref="C37:D37"/>
    <mergeCell ref="A7:D7"/>
    <mergeCell ref="A17:D17"/>
    <mergeCell ref="A26:D26"/>
    <mergeCell ref="A36:D36"/>
    <mergeCell ref="A27:B27"/>
    <mergeCell ref="C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Notice</vt:lpstr>
      <vt:lpstr>Aides aux loisirs CAF07</vt:lpstr>
      <vt:lpstr>Outils de simulation</vt:lpstr>
      <vt:lpstr>Grille tarifaire par TE</vt:lpstr>
      <vt:lpstr>Grille tarifaire par TRANCHE QF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Orianne FONTAINE 078</dc:creator>
  <cp:keywords/>
  <dc:description/>
  <cp:lastModifiedBy>Orianne FONTAINE 078</cp:lastModifiedBy>
  <cp:revision/>
  <dcterms:created xsi:type="dcterms:W3CDTF">2025-02-26T13:08:27Z</dcterms:created>
  <dcterms:modified xsi:type="dcterms:W3CDTF">2025-06-20T08:09:55Z</dcterms:modified>
  <cp:category/>
  <cp:contentStatus/>
</cp:coreProperties>
</file>