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_PÔLE ACTION SOCIALE\PS EAJE\Outils PSU + bonus\1 PSU\Outils PSU 2025\"/>
    </mc:Choice>
  </mc:AlternateContent>
  <xr:revisionPtr revIDLastSave="0" documentId="13_ncr:1_{B2F2AC56-AFD9-4F2D-8D8D-1200DAB6037E}" xr6:coauthVersionLast="47" xr6:coauthVersionMax="47" xr10:uidLastSave="{00000000-0000-0000-0000-000000000000}"/>
  <bookViews>
    <workbookView xWindow="28680" yWindow="-120" windowWidth="29040" windowHeight="15720" xr2:uid="{00000000-000D-0000-FFFF-FFFF00000000}"/>
  </bookViews>
  <sheets>
    <sheet name="PSU - bonus" sheetId="1" r:id="rId1"/>
    <sheet name="Capacité accueil collectif" sheetId="3" r:id="rId2"/>
    <sheet name="Capacité accueil familial" sheetId="4" r:id="rId3"/>
    <sheet name="Barème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 r="C67" i="1"/>
  <c r="C59" i="1"/>
  <c r="C84" i="1"/>
  <c r="C87" i="1" s="1"/>
  <c r="F84" i="1"/>
  <c r="F87" i="1" s="1"/>
  <c r="E84" i="1"/>
  <c r="E87" i="1" s="1"/>
  <c r="E69" i="1"/>
  <c r="E88" i="1" l="1"/>
  <c r="C64" i="1"/>
  <c r="C30" i="1"/>
  <c r="F11" i="2"/>
  <c r="F9" i="2"/>
  <c r="F6" i="2"/>
  <c r="F4" i="2"/>
  <c r="C11" i="2"/>
  <c r="C10" i="2"/>
  <c r="C9" i="2"/>
  <c r="C6" i="2"/>
  <c r="C5" i="2"/>
  <c r="C4" i="2"/>
  <c r="E64" i="1"/>
  <c r="E62" i="1"/>
  <c r="C62" i="1"/>
  <c r="E39" i="1"/>
  <c r="C69" i="1"/>
  <c r="C39" i="1"/>
  <c r="F161" i="4"/>
  <c r="F160" i="4"/>
  <c r="F159" i="4"/>
  <c r="F158" i="4"/>
  <c r="F157" i="4"/>
  <c r="F156" i="4"/>
  <c r="F155" i="4"/>
  <c r="F154" i="4"/>
  <c r="F153" i="4"/>
  <c r="F152" i="4"/>
  <c r="F151" i="4"/>
  <c r="F150" i="4"/>
  <c r="F149" i="4"/>
  <c r="F148" i="4"/>
  <c r="F147" i="4"/>
  <c r="F146" i="4"/>
  <c r="F143" i="4"/>
  <c r="F142" i="4"/>
  <c r="F141" i="4"/>
  <c r="F140" i="4"/>
  <c r="F139" i="4"/>
  <c r="F138" i="4"/>
  <c r="F137" i="4"/>
  <c r="F136" i="4"/>
  <c r="F135" i="4"/>
  <c r="F134" i="4"/>
  <c r="F133" i="4"/>
  <c r="F132" i="4"/>
  <c r="F131" i="4"/>
  <c r="F130" i="4"/>
  <c r="F129" i="4"/>
  <c r="F126" i="4"/>
  <c r="F125" i="4"/>
  <c r="F124" i="4"/>
  <c r="F123" i="4"/>
  <c r="F122" i="4"/>
  <c r="F121" i="4"/>
  <c r="F120" i="4"/>
  <c r="F119" i="4"/>
  <c r="F118" i="4"/>
  <c r="F117" i="4"/>
  <c r="F116" i="4"/>
  <c r="F115" i="4"/>
  <c r="F114" i="4"/>
  <c r="F113" i="4"/>
  <c r="F112" i="4"/>
  <c r="F109" i="4"/>
  <c r="F108" i="4"/>
  <c r="F107" i="4"/>
  <c r="F106" i="4"/>
  <c r="F105" i="4"/>
  <c r="F104" i="4"/>
  <c r="F103" i="4"/>
  <c r="F102" i="4"/>
  <c r="F101" i="4"/>
  <c r="F100" i="4"/>
  <c r="F99" i="4"/>
  <c r="F98" i="4"/>
  <c r="F97" i="4"/>
  <c r="F96" i="4"/>
  <c r="F95" i="4"/>
  <c r="F92" i="4"/>
  <c r="F91" i="4"/>
  <c r="F90" i="4"/>
  <c r="F89" i="4"/>
  <c r="F88" i="4"/>
  <c r="F87" i="4"/>
  <c r="F86" i="4"/>
  <c r="F85" i="4"/>
  <c r="F84" i="4"/>
  <c r="F83" i="4"/>
  <c r="F82" i="4"/>
  <c r="F81" i="4"/>
  <c r="F80" i="4"/>
  <c r="F79" i="4"/>
  <c r="F78" i="4"/>
  <c r="F75" i="4"/>
  <c r="F74" i="4"/>
  <c r="F73" i="4"/>
  <c r="F72" i="4"/>
  <c r="F71" i="4"/>
  <c r="F70" i="4"/>
  <c r="F69" i="4"/>
  <c r="F68" i="4"/>
  <c r="F67" i="4"/>
  <c r="F66" i="4"/>
  <c r="F65" i="4"/>
  <c r="F64" i="4"/>
  <c r="F63" i="4"/>
  <c r="F62" i="4"/>
  <c r="F61" i="4"/>
  <c r="F58" i="4"/>
  <c r="F57" i="4"/>
  <c r="F56" i="4"/>
  <c r="F55" i="4"/>
  <c r="F54" i="4"/>
  <c r="F53" i="4"/>
  <c r="F52" i="4"/>
  <c r="F51" i="4"/>
  <c r="F50" i="4"/>
  <c r="F49" i="4"/>
  <c r="F48" i="4"/>
  <c r="F47" i="4"/>
  <c r="F46" i="4"/>
  <c r="F45" i="4"/>
  <c r="F44" i="4"/>
  <c r="F41" i="4"/>
  <c r="F40" i="4"/>
  <c r="F39" i="4"/>
  <c r="F38" i="4"/>
  <c r="F37" i="4"/>
  <c r="F36" i="4"/>
  <c r="F35" i="4"/>
  <c r="F34" i="4"/>
  <c r="F33" i="4"/>
  <c r="F32" i="4"/>
  <c r="F31" i="4"/>
  <c r="F30" i="4"/>
  <c r="F29" i="4"/>
  <c r="F42" i="4" s="1"/>
  <c r="F28" i="4"/>
  <c r="F27" i="4"/>
  <c r="E163" i="4" s="1"/>
  <c r="F161" i="3"/>
  <c r="F160" i="3"/>
  <c r="F159" i="3"/>
  <c r="F158" i="3"/>
  <c r="F157" i="3"/>
  <c r="F156" i="3"/>
  <c r="F155" i="3"/>
  <c r="F154" i="3"/>
  <c r="F153" i="3"/>
  <c r="F152" i="3"/>
  <c r="F151" i="3"/>
  <c r="F150" i="3"/>
  <c r="F149" i="3"/>
  <c r="F148" i="3"/>
  <c r="F147" i="3"/>
  <c r="F146" i="3"/>
  <c r="F143" i="3"/>
  <c r="F142" i="3"/>
  <c r="F141" i="3"/>
  <c r="F140" i="3"/>
  <c r="F139" i="3"/>
  <c r="F138" i="3"/>
  <c r="F137" i="3"/>
  <c r="F136" i="3"/>
  <c r="F135" i="3"/>
  <c r="F134" i="3"/>
  <c r="F133" i="3"/>
  <c r="F132" i="3"/>
  <c r="F131" i="3"/>
  <c r="F130" i="3"/>
  <c r="F129" i="3"/>
  <c r="F126" i="3"/>
  <c r="F125" i="3"/>
  <c r="F124" i="3"/>
  <c r="F123" i="3"/>
  <c r="F122" i="3"/>
  <c r="F121" i="3"/>
  <c r="F120" i="3"/>
  <c r="F119" i="3"/>
  <c r="F118" i="3"/>
  <c r="F117" i="3"/>
  <c r="F116" i="3"/>
  <c r="F115" i="3"/>
  <c r="F114" i="3"/>
  <c r="F113" i="3"/>
  <c r="F112" i="3"/>
  <c r="F109" i="3"/>
  <c r="F108" i="3"/>
  <c r="F107" i="3"/>
  <c r="F106" i="3"/>
  <c r="F105" i="3"/>
  <c r="F104" i="3"/>
  <c r="F103" i="3"/>
  <c r="F102" i="3"/>
  <c r="F101" i="3"/>
  <c r="F100" i="3"/>
  <c r="F99" i="3"/>
  <c r="F98" i="3"/>
  <c r="F97" i="3"/>
  <c r="F96" i="3"/>
  <c r="F95" i="3"/>
  <c r="F92" i="3"/>
  <c r="F91" i="3"/>
  <c r="F90" i="3"/>
  <c r="F89" i="3"/>
  <c r="F88" i="3"/>
  <c r="F87" i="3"/>
  <c r="F86" i="3"/>
  <c r="F85" i="3"/>
  <c r="F84" i="3"/>
  <c r="F83" i="3"/>
  <c r="F82" i="3"/>
  <c r="F81" i="3"/>
  <c r="F80" i="3"/>
  <c r="F79" i="3"/>
  <c r="F78" i="3"/>
  <c r="F75" i="3"/>
  <c r="F74" i="3"/>
  <c r="F73" i="3"/>
  <c r="F72" i="3"/>
  <c r="F71" i="3"/>
  <c r="F70" i="3"/>
  <c r="F69" i="3"/>
  <c r="F68" i="3"/>
  <c r="F67" i="3"/>
  <c r="F66" i="3"/>
  <c r="F65" i="3"/>
  <c r="F64" i="3"/>
  <c r="F63" i="3"/>
  <c r="F62" i="3"/>
  <c r="F61" i="3"/>
  <c r="F58" i="3"/>
  <c r="F57" i="3"/>
  <c r="F56" i="3"/>
  <c r="F55" i="3"/>
  <c r="F54" i="3"/>
  <c r="F53" i="3"/>
  <c r="F52" i="3"/>
  <c r="F51" i="3"/>
  <c r="F50" i="3"/>
  <c r="F49" i="3"/>
  <c r="F48" i="3"/>
  <c r="F47" i="3"/>
  <c r="F46" i="3"/>
  <c r="F45" i="3"/>
  <c r="F44" i="3"/>
  <c r="F41" i="3"/>
  <c r="F40" i="3"/>
  <c r="F39" i="3"/>
  <c r="F38" i="3"/>
  <c r="F37" i="3"/>
  <c r="F36" i="3"/>
  <c r="F35" i="3"/>
  <c r="F34" i="3"/>
  <c r="F33" i="3"/>
  <c r="F32" i="3"/>
  <c r="F31" i="3"/>
  <c r="F30" i="3"/>
  <c r="F29" i="3"/>
  <c r="F28" i="3"/>
  <c r="F27" i="3"/>
  <c r="E32" i="1"/>
  <c r="C32" i="1"/>
  <c r="E30" i="1"/>
  <c r="E31" i="1"/>
  <c r="C31" i="1"/>
  <c r="C49" i="1"/>
  <c r="C29" i="1"/>
  <c r="E29" i="1"/>
  <c r="C20" i="1"/>
  <c r="D84" i="1"/>
  <c r="D87" i="1" s="1"/>
  <c r="C88" i="1" s="1"/>
  <c r="C90" i="1" s="1"/>
  <c r="E49" i="1"/>
  <c r="E46" i="1"/>
  <c r="E50" i="1" s="1"/>
  <c r="C46" i="1"/>
  <c r="C50" i="1" s="1"/>
  <c r="E41" i="1"/>
  <c r="E43" i="1" s="1"/>
  <c r="C41" i="1"/>
  <c r="C43" i="1" s="1"/>
  <c r="E20" i="1"/>
  <c r="E24" i="1"/>
  <c r="C24" i="1"/>
  <c r="C22" i="1" s="1"/>
  <c r="C21" i="1" l="1"/>
  <c r="E22" i="1"/>
  <c r="E21" i="1"/>
  <c r="E26" i="1" s="1"/>
  <c r="E10" i="2"/>
  <c r="F10" i="2" s="1"/>
  <c r="E5" i="2"/>
  <c r="F5" i="2" s="1"/>
  <c r="F42" i="3"/>
  <c r="E163" i="3"/>
  <c r="E47" i="1"/>
  <c r="C51" i="1"/>
  <c r="C47" i="1"/>
  <c r="E51" i="1"/>
  <c r="E28" i="1" l="1"/>
  <c r="C52" i="1"/>
  <c r="C53" i="1" s="1"/>
  <c r="C26" i="1"/>
  <c r="C28" i="1" s="1"/>
  <c r="E52" i="1"/>
  <c r="E53" i="1" s="1"/>
  <c r="C36" i="1" l="1"/>
  <c r="C34" i="1"/>
  <c r="C65" i="1"/>
  <c r="E37" i="1"/>
  <c r="E65" i="1"/>
  <c r="E34" i="1"/>
  <c r="E54" i="1"/>
  <c r="C54" i="1"/>
  <c r="E67" i="1" l="1"/>
  <c r="E90" i="1" s="1"/>
</calcChain>
</file>

<file path=xl/sharedStrings.xml><?xml version="1.0" encoding="utf-8"?>
<sst xmlns="http://schemas.openxmlformats.org/spreadsheetml/2006/main" count="220" uniqueCount="136">
  <si>
    <t>Nombre d'heures réalisées</t>
  </si>
  <si>
    <t>Nombre d'heures facturées</t>
  </si>
  <si>
    <t>Repas et couches fournis</t>
  </si>
  <si>
    <t>% du régime général retenu pour la crèche</t>
  </si>
  <si>
    <t>Taux de facturation (facturées / réalisées)</t>
  </si>
  <si>
    <t>PSU</t>
  </si>
  <si>
    <t>avec couche</t>
  </si>
  <si>
    <t>sans couche</t>
  </si>
  <si>
    <t>Prix plafond PSU retenu</t>
  </si>
  <si>
    <t>Bonus mixité sociale</t>
  </si>
  <si>
    <t>Bonus handicap</t>
  </si>
  <si>
    <t>"15 % si  &lt;  5%
"30 % si entre 5% et 7,5 %
 "45 % si est supérieur à 7,5 %</t>
  </si>
  <si>
    <t>Cout de la place retenu</t>
  </si>
  <si>
    <t>Aide par place sans appliquer le plafond</t>
  </si>
  <si>
    <t>Prix plafond</t>
  </si>
  <si>
    <t>PS maximum</t>
  </si>
  <si>
    <t>prix plafond</t>
  </si>
  <si>
    <t>- de 107%</t>
  </si>
  <si>
    <t>entre 107 et 117 %</t>
  </si>
  <si>
    <t>plus de 117 %</t>
  </si>
  <si>
    <t>Autres cas</t>
  </si>
  <si>
    <t>Seuil bonus mixité</t>
  </si>
  <si>
    <t>1er seuil</t>
  </si>
  <si>
    <t>2ème seuil</t>
  </si>
  <si>
    <t xml:space="preserve">3ème seuil </t>
  </si>
  <si>
    <t>Ressources des familles pour le calcul du barème</t>
  </si>
  <si>
    <t>Plancher</t>
  </si>
  <si>
    <t>Plafond</t>
  </si>
  <si>
    <t>Bonus CTG</t>
  </si>
  <si>
    <t>Nombre de places soutenues par la collectivité</t>
  </si>
  <si>
    <t>Janvier</t>
  </si>
  <si>
    <t>Février</t>
  </si>
  <si>
    <t>Mars</t>
  </si>
  <si>
    <t>Avril</t>
  </si>
  <si>
    <t>Mai</t>
  </si>
  <si>
    <t>Juin</t>
  </si>
  <si>
    <t>Juillet</t>
  </si>
  <si>
    <t>Août</t>
  </si>
  <si>
    <t>Septembre</t>
  </si>
  <si>
    <t>Octobre</t>
  </si>
  <si>
    <t>Novembre</t>
  </si>
  <si>
    <t>Décembre</t>
  </si>
  <si>
    <t>Moyenne annuelle</t>
  </si>
  <si>
    <t>LA PSU ET SES BONUS</t>
  </si>
  <si>
    <t>Plafond bonus handicap - coût par place retenu</t>
  </si>
  <si>
    <t>Moyenne annuelle des places financées x bonus CTG par place</t>
  </si>
  <si>
    <t xml:space="preserve">Capacité d'accueil </t>
  </si>
  <si>
    <t>% d’enfants « handicap » x cout de la place x taux de financement x nbre de places agréées</t>
  </si>
  <si>
    <t xml:space="preserve">Taux de financement </t>
  </si>
  <si>
    <t>Prix de revient heures réalisées (Charges / heures réalisées)</t>
  </si>
  <si>
    <t>Moyenne des Participations Familiales (MPF)</t>
  </si>
  <si>
    <t>Pourcentage enfants éligibles au bonus handicap</t>
  </si>
  <si>
    <t>Montant PSU retenu (Minimum entre Prix de revient et Prix plafond retenu x 66%)</t>
  </si>
  <si>
    <t>Prestation de Service Unique</t>
  </si>
  <si>
    <t>Indicateurs de gestion</t>
  </si>
  <si>
    <t xml:space="preserve">Montant des charges de personnel (compte 64) </t>
  </si>
  <si>
    <t>Données de fonctionnement de la crèche</t>
  </si>
  <si>
    <t>Montant des Participations Familiales déductibles de la PSU</t>
  </si>
  <si>
    <t>Nombre de places agréées</t>
  </si>
  <si>
    <t>Nombre d'enfants différents accueillis au 31/12</t>
  </si>
  <si>
    <t>Nombre d'enfants éligibles au bonus Handicap</t>
  </si>
  <si>
    <r>
      <t xml:space="preserve">Taux d'occupation financier </t>
    </r>
    <r>
      <rPr>
        <sz val="8"/>
        <color theme="1"/>
        <rFont val="Arial"/>
        <family val="2"/>
      </rPr>
      <t>(heures facturées / capacité)</t>
    </r>
  </si>
  <si>
    <r>
      <t>Taux de fréquentation</t>
    </r>
    <r>
      <rPr>
        <b/>
        <sz val="8"/>
        <color theme="1"/>
        <rFont val="Arial"/>
        <family val="2"/>
      </rPr>
      <t xml:space="preserve"> </t>
    </r>
    <r>
      <rPr>
        <sz val="8"/>
        <color theme="1"/>
        <rFont val="Arial"/>
        <family val="2"/>
      </rPr>
      <t>(heures réalisées / capacité)</t>
    </r>
  </si>
  <si>
    <r>
      <t>Montant subvention PSU</t>
    </r>
    <r>
      <rPr>
        <sz val="10"/>
        <color theme="1"/>
        <rFont val="Arial"/>
        <family val="2"/>
      </rPr>
      <t xml:space="preserve">
(Heures facturées x Montant PSU retenu x % du régime général retenu) - participations familiales)</t>
    </r>
  </si>
  <si>
    <r>
      <t xml:space="preserve">Montant Heures de concertation
</t>
    </r>
    <r>
      <rPr>
        <sz val="10"/>
        <color theme="1"/>
        <rFont val="Arial"/>
        <family val="2"/>
      </rPr>
      <t xml:space="preserve"> ( 6 x nbre de places agréées x taux de RG)</t>
    </r>
  </si>
  <si>
    <t xml:space="preserve">Bonus plafonné par place </t>
  </si>
  <si>
    <r>
      <t>Montant Bonus Mixité</t>
    </r>
    <r>
      <rPr>
        <sz val="10"/>
        <color theme="1"/>
        <rFont val="Arial"/>
        <family val="2"/>
      </rPr>
      <t xml:space="preserve">
(tranches : voir feuille barèmes)</t>
    </r>
  </si>
  <si>
    <t xml:space="preserve">Montant Bonus handicap </t>
  </si>
  <si>
    <t>ACCUEIL COLLECTIF</t>
  </si>
  <si>
    <t>AUTORISATION DE FONCTIONNEMENT</t>
  </si>
  <si>
    <t>Nombre total de places 
0 à moins de 6 ans agréées PMI</t>
  </si>
  <si>
    <t>Il s'agit du nombre maximum de places de votre agrément PMI</t>
  </si>
  <si>
    <t xml:space="preserve">Avez-vous demandé un agrément modulé auprès de la PMI ? </t>
  </si>
  <si>
    <t>Merci de préciser la date de la demande d'agrément modulé auprès de la PMI</t>
  </si>
  <si>
    <t xml:space="preserve">Avez-vous obtenu un agrément modulé delivré par la PMI ? </t>
  </si>
  <si>
    <t>Oui = Un accord sous forme de notification positive de la PMI ou sous forme de non réponse de la PMI dans les 3 mois à compter de la date à laquelle le dossier est réputé complet.  Un dossier est réputé complet lorsque dans un délai d'un mois à compter de sa réception le président du conseil général n'a pas fait connaître au demandeur, par lettre recommandée avec avis de réception, les informations manquantes ou incomplètes
Non = Refus de la PMI</t>
  </si>
  <si>
    <t xml:space="preserve">AMPLITUDE D'OUVERTURE </t>
  </si>
  <si>
    <t>Nombre total de jours d'ouverture annuelle</t>
  </si>
  <si>
    <t xml:space="preserve">Merci d'indiquer les plages d'ouverture à partir du semainier ci-dessous </t>
  </si>
  <si>
    <t>LUNDI (hors vacances scolaires)</t>
  </si>
  <si>
    <r>
      <t xml:space="preserve">Nombre de places </t>
    </r>
    <r>
      <rPr>
        <u/>
        <sz val="11"/>
        <color indexed="8"/>
        <rFont val="Arial"/>
        <family val="2"/>
      </rPr>
      <t>agréées</t>
    </r>
    <r>
      <rPr>
        <sz val="11"/>
        <color indexed="8"/>
        <rFont val="Arial"/>
        <family val="2"/>
      </rPr>
      <t xml:space="preserve"> PMI</t>
    </r>
  </si>
  <si>
    <t>Plages horaires 
(format hh:mm)</t>
  </si>
  <si>
    <t>Nombre de jours de fonctionnement</t>
  </si>
  <si>
    <t xml:space="preserve">Capacité théorique </t>
  </si>
  <si>
    <t>MARDI (hors vacances scolaires)</t>
  </si>
  <si>
    <t>MERCREDI (hors vacances scolaires)</t>
  </si>
  <si>
    <t>JEUDI (hors vacances scolaires)</t>
  </si>
  <si>
    <t>VENDREDI (hors vacances scolaires)</t>
  </si>
  <si>
    <t>SAMEDI (hors vacances scolaires)</t>
  </si>
  <si>
    <t>DIMANCHE (hors vacances scolaires)</t>
  </si>
  <si>
    <t>..</t>
  </si>
  <si>
    <t>AUTRES JOURS (été, vacances scolaires...)</t>
  </si>
  <si>
    <t>Capacité d'accueil modulée</t>
  </si>
  <si>
    <t>Donnée à reporter dans le portail</t>
  </si>
  <si>
    <t xml:space="preserve">Commentaires : </t>
  </si>
  <si>
    <t>ACCUEIL FAMILIAL</t>
  </si>
  <si>
    <t>Il s'agit du cumul du nombre de places agréées par assistant maternel</t>
  </si>
  <si>
    <r>
      <t xml:space="preserve">Nombre total de places </t>
    </r>
    <r>
      <rPr>
        <u/>
        <sz val="11"/>
        <color indexed="8"/>
        <rFont val="Arial"/>
        <family val="2"/>
      </rPr>
      <t>agréées</t>
    </r>
    <r>
      <rPr>
        <sz val="11"/>
        <color indexed="8"/>
        <rFont val="Arial"/>
        <family val="2"/>
      </rPr>
      <t xml:space="preserve"> PMI par assistant(e) maternel(le)</t>
    </r>
  </si>
  <si>
    <t>Nbre d'heures réalisées par place agréée</t>
  </si>
  <si>
    <t>Journées pédagogiques </t>
  </si>
  <si>
    <t>Nombre de journées pédagogiques organisées</t>
  </si>
  <si>
    <t>Nombre de journées pédagogiques financées</t>
  </si>
  <si>
    <t>Montant financement journées pédagogiques</t>
  </si>
  <si>
    <t>Le montant versé au titre du financement des journées pédagogiques est obtenu par la multiplication suivante : 
nombre de journées déclarées (plafonné à 3 jours) 
x 	10h 
x 	nombre de places de l’autorisation de fonctionnement 
x 	66 % du minimum entre le barème Ps applicable à l’Eaje et prix de revient par heure réalisée 
x 	taux de ressortissants du régime général</t>
  </si>
  <si>
    <t>Total des charges</t>
  </si>
  <si>
    <t>Nombre de journées déclarées (plafonné à 3 jours) 
x 10h x nombre de places agrééest x montant PSU x taux de ressortissants du régime général</t>
  </si>
  <si>
    <t>2025 (Version décembre 2024)</t>
  </si>
  <si>
    <t xml:space="preserve">Financement des journées pédagogiques </t>
  </si>
  <si>
    <t>plus de 120 %</t>
  </si>
  <si>
    <t>entre 107 % et 120 %</t>
  </si>
  <si>
    <t>entre 107 % et 117 %</t>
  </si>
  <si>
    <r>
      <t xml:space="preserve">Montant Heures de préparation à l'accueil de l'enfant
</t>
    </r>
    <r>
      <rPr>
        <sz val="10"/>
        <color theme="1"/>
        <rFont val="Arial"/>
        <family val="2"/>
      </rPr>
      <t xml:space="preserve"> (6 x nbre d'enfants différents accueillis x taux de RG)</t>
    </r>
  </si>
  <si>
    <t>au 01/01/25</t>
  </si>
  <si>
    <t>au 01/09/25</t>
  </si>
  <si>
    <t>Cout de la place (2025)</t>
  </si>
  <si>
    <t>22 030 € &gt;=7,5 %
8 812 € + (% enfants Aeeh x 176 236 €)
17 624 € &lt;5 %</t>
  </si>
  <si>
    <t>Places existantes</t>
  </si>
  <si>
    <t>Places créées sur la CTG en cours</t>
  </si>
  <si>
    <r>
      <t>Montant du bonus CTG par place (</t>
    </r>
    <r>
      <rPr>
        <sz val="10"/>
        <color theme="1"/>
        <rFont val="Arial"/>
        <family val="2"/>
      </rPr>
      <t>voir barème des PS 2025 sur le Caf.fr)</t>
    </r>
  </si>
  <si>
    <r>
      <rPr>
        <sz val="10"/>
        <color rgb="FF333F4F"/>
        <rFont val="Arial"/>
        <family val="2"/>
      </rPr>
      <t xml:space="preserve">si MPF &lt;= tranche 1 : </t>
    </r>
    <r>
      <rPr>
        <b/>
        <sz val="10"/>
        <color rgb="FF333F4F"/>
        <rFont val="Arial"/>
        <family val="2"/>
      </rPr>
      <t xml:space="preserve"> 2100 € / place
</t>
    </r>
    <r>
      <rPr>
        <sz val="10"/>
        <color rgb="FF333F4F"/>
        <rFont val="Arial"/>
        <family val="2"/>
      </rPr>
      <t>si MPF &gt; tranche 1 et &lt;= tranche 2 :</t>
    </r>
    <r>
      <rPr>
        <b/>
        <sz val="10"/>
        <color rgb="FF333F4F"/>
        <rFont val="Arial"/>
        <family val="2"/>
      </rPr>
      <t xml:space="preserve"> 800 € / place
</t>
    </r>
    <r>
      <rPr>
        <sz val="10"/>
        <color rgb="FF333F4F"/>
        <rFont val="Arial"/>
        <family val="2"/>
      </rPr>
      <t>si MPF &gt; tranche &gt; 3 :</t>
    </r>
    <r>
      <rPr>
        <b/>
        <sz val="10"/>
        <color rgb="FF333F4F"/>
        <rFont val="Arial"/>
        <family val="2"/>
      </rPr>
      <t xml:space="preserve"> 300 € / place</t>
    </r>
  </si>
  <si>
    <t>Bonus attractivité</t>
  </si>
  <si>
    <t>L'établissement est-il géré par un organise de droit public ?</t>
  </si>
  <si>
    <r>
      <t xml:space="preserve">Bonus attractivité
</t>
    </r>
    <r>
      <rPr>
        <sz val="8"/>
        <rFont val="Arial"/>
        <family val="2"/>
      </rPr>
      <t xml:space="preserve"> (à compléter uniquement si l'établissement est éligible au bonus)</t>
    </r>
  </si>
  <si>
    <t>Nombre de mois dans l'année concerné par l'augmentation des rémunérations</t>
  </si>
  <si>
    <t>EAJE de droit privé</t>
  </si>
  <si>
    <t>EAJE de droit public</t>
  </si>
  <si>
    <t xml:space="preserve">Montant Bonus attractivité </t>
  </si>
  <si>
    <t>Réel 2024</t>
  </si>
  <si>
    <t>Prév 2025</t>
  </si>
  <si>
    <r>
      <rPr>
        <b/>
        <i/>
        <sz val="14"/>
        <rFont val="Arial"/>
        <family val="2"/>
      </rPr>
      <t xml:space="preserve">Cet outil a pour vocation à vous aider à calculer la Prestation de Service Unique et ses bonus pour compléter vos déclarations dans AFAS
Les montants calculés sont des ESTIMATIONS et n'ont pas valeur de droit acquis.
</t>
    </r>
    <r>
      <rPr>
        <b/>
        <i/>
        <sz val="14"/>
        <color rgb="FFA61C00"/>
        <rFont val="Arial"/>
        <family val="2"/>
      </rPr>
      <t xml:space="preserve">
Seules les cellules en rouge sont à saisir avec les données propres à votre crèche.
Les calculs se font automatiquement</t>
    </r>
  </si>
  <si>
    <t>Ratio charges de personnel / charges totales</t>
  </si>
  <si>
    <r>
      <t xml:space="preserve">Montant du bonus CTG par place </t>
    </r>
    <r>
      <rPr>
        <sz val="10"/>
        <color theme="1"/>
        <rFont val="Arial"/>
        <family val="2"/>
      </rPr>
      <t>(montant indiqué à l'article 3.4 de la convention Caf à revaloriser si nécessaire en fonction du barème des PS en vigueur)</t>
    </r>
  </si>
  <si>
    <t xml:space="preserve">Montant du bonus CTG théorique
</t>
  </si>
  <si>
    <t>MAJ 04/02/25</t>
  </si>
  <si>
    <r>
      <t xml:space="preserve">TOTAL PSU
</t>
    </r>
    <r>
      <rPr>
        <sz val="16"/>
        <color rgb="FF333F4F"/>
        <rFont val="Arial"/>
        <family val="2"/>
      </rPr>
      <t xml:space="preserve"> (à déclarer au compte 70623 dans "mon compte partenaire")</t>
    </r>
  </si>
  <si>
    <r>
      <t xml:space="preserve">Montant du bonus CTG réel
</t>
    </r>
    <r>
      <rPr>
        <b/>
        <sz val="10"/>
        <color rgb="FF000000"/>
        <rFont val="Arial"/>
        <family val="2"/>
        <scheme val="minor"/>
      </rPr>
      <t xml:space="preserve"> (financement Caf + participations des familles plafonnés à 90 % des charges)
</t>
    </r>
    <r>
      <rPr>
        <sz val="10"/>
        <color rgb="FF000000"/>
        <rFont val="Arial"/>
        <family val="2"/>
        <scheme val="minor"/>
      </rPr>
      <t xml:space="preserve"> (à déclarer au compte 70626 dans "mon compte partenaire")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</si>
</sst>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_(&quot;€&quot;* \(#,##0.00\);_(&quot;€&quot;* &quot;-&quot;??_);_(@_)"/>
    <numFmt numFmtId="165" formatCode="_(* #,##0.00_);_(* \(#,##0.00\);_(* &quot;-&quot;??_);_(@_)"/>
    <numFmt numFmtId="166" formatCode="_-* #,##0\ _€_-;\-* #,##0\ _€_-;_-* &quot;-&quot;??\ _€_-;_-@"/>
    <numFmt numFmtId="167" formatCode="_-* #,##0\ [$€-40C]_-;\-* #,##0\ [$€-40C]_-;_-* &quot;-&quot;??\ [$€-40C]_-;_-@"/>
    <numFmt numFmtId="168" formatCode="0.0%"/>
    <numFmt numFmtId="169" formatCode="_-* #,##0.00\ &quot;€&quot;_-;\-* #,##0.00\ &quot;€&quot;_-;_-* &quot;-&quot;??\ &quot;€&quot;_-;_-@"/>
    <numFmt numFmtId="170" formatCode="#,##0.00\ [$€-1]"/>
    <numFmt numFmtId="171" formatCode="_(* #,##0.00_)\ [$€-1]_);\(#,##0.00\)\ [$€-1]_);_(* &quot;-&quot;??_)\ [$€-1]_);_(@"/>
    <numFmt numFmtId="172" formatCode="[$-40C]d\-mmm\-yy;@"/>
    <numFmt numFmtId="173" formatCode="[h]:mm"/>
    <numFmt numFmtId="174" formatCode="h:mm;@"/>
    <numFmt numFmtId="175" formatCode="_-* #,##0.00\ [$€-40C]_-;\-* #,##0.00\ [$€-40C]_-;_-* &quot;-&quot;??\ [$€-40C]_-;_-@_-"/>
  </numFmts>
  <fonts count="53" x14ac:knownFonts="1">
    <font>
      <sz val="10"/>
      <color rgb="FF000000"/>
      <name val="Arial"/>
      <scheme val="minor"/>
    </font>
    <font>
      <b/>
      <i/>
      <sz val="9"/>
      <color rgb="FFA61C00"/>
      <name val="Arial"/>
      <family val="2"/>
    </font>
    <font>
      <sz val="10"/>
      <name val="Arial"/>
      <family val="2"/>
    </font>
    <font>
      <sz val="11"/>
      <color theme="1"/>
      <name val="Arial"/>
      <family val="2"/>
    </font>
    <font>
      <b/>
      <sz val="10"/>
      <color rgb="FF000000"/>
      <name val="Arial"/>
      <family val="2"/>
    </font>
    <font>
      <sz val="10"/>
      <color theme="1"/>
      <name val="Arial"/>
      <family val="2"/>
    </font>
    <font>
      <sz val="10"/>
      <color theme="1"/>
      <name val="Arial"/>
      <family val="2"/>
    </font>
    <font>
      <b/>
      <sz val="10"/>
      <color rgb="FFC00000"/>
      <name val="Arial"/>
      <family val="2"/>
    </font>
    <font>
      <b/>
      <sz val="10"/>
      <color rgb="FFB00000"/>
      <name val="Arial"/>
      <family val="2"/>
    </font>
    <font>
      <b/>
      <sz val="10"/>
      <color theme="1"/>
      <name val="Arial"/>
      <family val="2"/>
    </font>
    <font>
      <b/>
      <sz val="10"/>
      <color theme="1"/>
      <name val="Arial"/>
      <family val="2"/>
    </font>
    <font>
      <b/>
      <sz val="10"/>
      <color rgb="FF333F4F"/>
      <name val="Arial"/>
      <family val="2"/>
    </font>
    <font>
      <sz val="10"/>
      <color rgb="FF595959"/>
      <name val="Arial"/>
      <family val="2"/>
    </font>
    <font>
      <sz val="10"/>
      <color rgb="FF333F4F"/>
      <name val="Arial"/>
      <family val="2"/>
    </font>
    <font>
      <b/>
      <sz val="10"/>
      <color theme="1"/>
      <name val="Arial"/>
      <family val="2"/>
      <scheme val="minor"/>
    </font>
    <font>
      <sz val="10"/>
      <color theme="1"/>
      <name val="Arial"/>
      <family val="2"/>
      <scheme val="minor"/>
    </font>
    <font>
      <b/>
      <sz val="10"/>
      <color rgb="FFFF9900"/>
      <name val="Arial"/>
      <family val="2"/>
      <scheme val="minor"/>
    </font>
    <font>
      <b/>
      <sz val="10"/>
      <color theme="6"/>
      <name val="Arial"/>
      <family val="2"/>
      <scheme val="minor"/>
    </font>
    <font>
      <b/>
      <sz val="11"/>
      <color theme="1"/>
      <name val="Arial"/>
      <family val="2"/>
    </font>
    <font>
      <sz val="11"/>
      <color theme="1"/>
      <name val="Calibri"/>
      <family val="2"/>
    </font>
    <font>
      <sz val="10"/>
      <color rgb="FF000000"/>
      <name val="Arial"/>
      <family val="2"/>
      <scheme val="minor"/>
    </font>
    <font>
      <b/>
      <sz val="10"/>
      <color rgb="FF000000"/>
      <name val="Arial"/>
      <family val="2"/>
      <scheme val="minor"/>
    </font>
    <font>
      <sz val="8"/>
      <name val="Arial"/>
      <family val="2"/>
      <scheme val="minor"/>
    </font>
    <font>
      <b/>
      <i/>
      <sz val="14"/>
      <color rgb="FFA61C00"/>
      <name val="Arial"/>
      <family val="2"/>
    </font>
    <font>
      <b/>
      <sz val="12"/>
      <color rgb="FFC00000"/>
      <name val="Arial"/>
      <family val="2"/>
    </font>
    <font>
      <b/>
      <sz val="20"/>
      <name val="Arial"/>
      <family val="2"/>
    </font>
    <font>
      <sz val="10"/>
      <color theme="1"/>
      <name val="Arial"/>
      <family val="2"/>
    </font>
    <font>
      <b/>
      <sz val="10"/>
      <color theme="1"/>
      <name val="Arial"/>
      <family val="2"/>
    </font>
    <font>
      <b/>
      <sz val="10"/>
      <color rgb="FF333F4F"/>
      <name val="Arial"/>
      <family val="2"/>
    </font>
    <font>
      <sz val="8"/>
      <color theme="1"/>
      <name val="Arial"/>
      <family val="2"/>
    </font>
    <font>
      <b/>
      <sz val="8"/>
      <color theme="1"/>
      <name val="Arial"/>
      <family val="2"/>
    </font>
    <font>
      <b/>
      <sz val="16"/>
      <color rgb="FFFF0000"/>
      <name val="Arial"/>
      <family val="2"/>
    </font>
    <font>
      <sz val="11"/>
      <color indexed="8"/>
      <name val="Arial"/>
      <family val="2"/>
    </font>
    <font>
      <b/>
      <sz val="14"/>
      <name val="Arial"/>
      <family val="2"/>
    </font>
    <font>
      <sz val="12"/>
      <color indexed="8"/>
      <name val="Arial"/>
      <family val="2"/>
    </font>
    <font>
      <b/>
      <sz val="14"/>
      <color indexed="8"/>
      <name val="Arial"/>
      <family val="2"/>
    </font>
    <font>
      <sz val="14"/>
      <color indexed="8"/>
      <name val="Arial"/>
      <family val="2"/>
    </font>
    <font>
      <b/>
      <sz val="12"/>
      <color indexed="8"/>
      <name val="Arial"/>
      <family val="2"/>
    </font>
    <font>
      <sz val="11"/>
      <color indexed="9"/>
      <name val="Arial"/>
      <family val="2"/>
    </font>
    <font>
      <u/>
      <sz val="11"/>
      <color indexed="8"/>
      <name val="Arial"/>
      <family val="2"/>
    </font>
    <font>
      <sz val="11"/>
      <color indexed="10"/>
      <name val="Arial"/>
      <family val="2"/>
    </font>
    <font>
      <b/>
      <sz val="11"/>
      <color indexed="9"/>
      <name val="Arial"/>
      <family val="2"/>
    </font>
    <font>
      <b/>
      <sz val="11"/>
      <color indexed="8"/>
      <name val="Arial"/>
      <family val="2"/>
    </font>
    <font>
      <b/>
      <i/>
      <sz val="12"/>
      <color indexed="8"/>
      <name val="Arial"/>
      <family val="2"/>
    </font>
    <font>
      <i/>
      <sz val="11"/>
      <color indexed="8"/>
      <name val="Arial"/>
      <family val="2"/>
    </font>
    <font>
      <b/>
      <sz val="12"/>
      <name val="Arial"/>
      <family val="2"/>
    </font>
    <font>
      <sz val="10"/>
      <color rgb="FF000000"/>
      <name val="Arial"/>
      <family val="2"/>
    </font>
    <font>
      <sz val="8"/>
      <name val="Arial"/>
      <family val="2"/>
    </font>
    <font>
      <b/>
      <i/>
      <sz val="14"/>
      <name val="Arial"/>
      <family val="2"/>
    </font>
    <font>
      <b/>
      <sz val="16"/>
      <color rgb="FF333F4F"/>
      <name val="Arial"/>
      <family val="2"/>
    </font>
    <font>
      <sz val="16"/>
      <color rgb="FF333F4F"/>
      <name val="Arial"/>
      <family val="2"/>
    </font>
    <font>
      <b/>
      <sz val="16"/>
      <color rgb="FF000000"/>
      <name val="Arial"/>
      <family val="2"/>
    </font>
    <font>
      <b/>
      <sz val="16"/>
      <color rgb="FF000000"/>
      <name val="Arial"/>
      <family val="2"/>
      <scheme val="minor"/>
    </font>
  </fonts>
  <fills count="28">
    <fill>
      <patternFill patternType="none"/>
    </fill>
    <fill>
      <patternFill patternType="gray125"/>
    </fill>
    <fill>
      <patternFill patternType="solid">
        <fgColor rgb="FFD0CECE"/>
        <bgColor rgb="FFD0CECE"/>
      </patternFill>
    </fill>
    <fill>
      <patternFill patternType="solid">
        <fgColor rgb="FFEFEFEF"/>
        <bgColor rgb="FFEFEFEF"/>
      </patternFill>
    </fill>
    <fill>
      <patternFill patternType="solid">
        <fgColor rgb="FFF3F3F3"/>
        <bgColor rgb="FFF3F3F3"/>
      </patternFill>
    </fill>
    <fill>
      <patternFill patternType="solid">
        <fgColor rgb="FFB7E1CD"/>
        <bgColor rgb="FFB7E1CD"/>
      </patternFill>
    </fill>
    <fill>
      <patternFill patternType="solid">
        <fgColor rgb="FFFF0000"/>
        <bgColor rgb="FFFF0000"/>
      </patternFill>
    </fill>
    <fill>
      <patternFill patternType="solid">
        <fgColor theme="5" tint="0.79998168889431442"/>
        <bgColor indexed="64"/>
      </patternFill>
    </fill>
    <fill>
      <patternFill patternType="solid">
        <fgColor theme="0" tint="-0.14999847407452621"/>
        <bgColor rgb="FFEFEFEF"/>
      </patternFill>
    </fill>
    <fill>
      <patternFill patternType="solid">
        <fgColor rgb="FFF3F3F3"/>
        <bgColor indexed="64"/>
      </patternFill>
    </fill>
    <fill>
      <patternFill patternType="solid">
        <fgColor rgb="FFB7E1CD"/>
        <bgColor rgb="FFF3F3F3"/>
      </patternFill>
    </fill>
    <fill>
      <patternFill patternType="solid">
        <fgColor rgb="FFB7E1CD"/>
        <bgColor indexed="64"/>
      </patternFill>
    </fill>
    <fill>
      <patternFill patternType="solid">
        <fgColor theme="7" tint="0.39997558519241921"/>
        <bgColor rgb="FFB7E1CD"/>
      </patternFill>
    </fill>
    <fill>
      <patternFill patternType="solid">
        <fgColor theme="0" tint="-0.14999847407452621"/>
        <bgColor rgb="FFF3F3F3"/>
      </patternFill>
    </fill>
    <fill>
      <patternFill patternType="solid">
        <fgColor indexed="50"/>
        <bgColor indexed="51"/>
      </patternFill>
    </fill>
    <fill>
      <patternFill patternType="solid">
        <fgColor indexed="27"/>
        <bgColor indexed="41"/>
      </patternFill>
    </fill>
    <fill>
      <patternFill patternType="solid">
        <fgColor indexed="45"/>
        <bgColor indexed="29"/>
      </patternFill>
    </fill>
    <fill>
      <patternFill patternType="solid">
        <fgColor indexed="9"/>
        <bgColor indexed="26"/>
      </patternFill>
    </fill>
    <fill>
      <patternFill patternType="solid">
        <fgColor theme="0"/>
        <bgColor indexed="64"/>
      </patternFill>
    </fill>
    <fill>
      <patternFill patternType="solid">
        <fgColor rgb="FFFBDAD7"/>
        <bgColor indexed="64"/>
      </patternFill>
    </fill>
    <fill>
      <patternFill patternType="solid">
        <fgColor rgb="FF000000"/>
        <bgColor rgb="FFF3F3F3"/>
      </patternFill>
    </fill>
    <fill>
      <patternFill patternType="solid">
        <fgColor rgb="FF000000"/>
        <bgColor rgb="FFB7E1CD"/>
      </patternFill>
    </fill>
    <fill>
      <patternFill patternType="solid">
        <fgColor rgb="FF7AD694"/>
        <bgColor rgb="FFB7E1CD"/>
      </patternFill>
    </fill>
    <fill>
      <patternFill patternType="solid">
        <fgColor rgb="FF7AD694"/>
        <bgColor rgb="FFEFEFEF"/>
      </patternFill>
    </fill>
    <fill>
      <patternFill patternType="solid">
        <fgColor theme="1"/>
        <bgColor rgb="FFF3F3F3"/>
      </patternFill>
    </fill>
    <fill>
      <patternFill patternType="solid">
        <fgColor rgb="FF92D050"/>
        <bgColor indexed="64"/>
      </patternFill>
    </fill>
    <fill>
      <patternFill patternType="solid">
        <fgColor rgb="FF92D050"/>
        <bgColor rgb="FFB7E1CD"/>
      </patternFill>
    </fill>
    <fill>
      <patternFill patternType="solid">
        <fgColor rgb="FF92D050"/>
        <bgColor rgb="FFF3F3F3"/>
      </patternFill>
    </fill>
  </fills>
  <borders count="34">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otted">
        <color indexed="8"/>
      </right>
      <top/>
      <bottom/>
      <diagonal/>
    </border>
    <border>
      <left style="dotted">
        <color indexed="8"/>
      </left>
      <right style="dotted">
        <color indexed="8"/>
      </right>
      <top style="thin">
        <color indexed="8"/>
      </top>
      <bottom style="hair">
        <color indexed="8"/>
      </bottom>
      <diagonal/>
    </border>
    <border>
      <left style="dotted">
        <color indexed="8"/>
      </left>
      <right style="thin">
        <color indexed="8"/>
      </right>
      <top/>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thin">
        <color indexed="8"/>
      </left>
      <right style="dotted">
        <color indexed="8"/>
      </right>
      <top style="thin">
        <color indexed="8"/>
      </top>
      <bottom/>
      <diagonal/>
    </border>
    <border>
      <left style="hair">
        <color indexed="8"/>
      </left>
      <right style="hair">
        <color indexed="8"/>
      </right>
      <top style="thin">
        <color indexed="8"/>
      </top>
      <bottom style="hair">
        <color indexed="8"/>
      </bottom>
      <diagonal/>
    </border>
    <border>
      <left style="dotted">
        <color indexed="8"/>
      </left>
      <right style="thin">
        <color indexed="8"/>
      </right>
      <top style="thin">
        <color indexed="8"/>
      </top>
      <bottom/>
      <diagonal/>
    </border>
    <border>
      <left style="hair">
        <color indexed="8"/>
      </left>
      <right style="hair">
        <color indexed="8"/>
      </right>
      <top/>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top/>
      <bottom/>
      <diagonal/>
    </border>
    <border>
      <left/>
      <right style="medium">
        <color indexed="64"/>
      </right>
      <top/>
      <bottom style="medium">
        <color indexed="64"/>
      </bottom>
      <diagonal/>
    </border>
  </borders>
  <cellStyleXfs count="4">
    <xf numFmtId="0" fontId="0" fillId="0" borderId="0"/>
    <xf numFmtId="164" fontId="20" fillId="0" borderId="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cellStyleXfs>
  <cellXfs count="264">
    <xf numFmtId="0" fontId="0" fillId="0" borderId="0" xfId="0" applyFont="1" applyAlignment="1"/>
    <xf numFmtId="0" fontId="14" fillId="0" borderId="0" xfId="0" applyFont="1" applyAlignment="1"/>
    <xf numFmtId="0" fontId="15" fillId="6" borderId="0" xfId="0" applyFont="1" applyFill="1"/>
    <xf numFmtId="0" fontId="15" fillId="0" borderId="0" xfId="0" applyFont="1" applyAlignment="1">
      <alignment vertical="center" wrapText="1"/>
    </xf>
    <xf numFmtId="0" fontId="15" fillId="6" borderId="0" xfId="0" applyFont="1" applyFill="1" applyAlignment="1">
      <alignment vertical="center" wrapText="1"/>
    </xf>
    <xf numFmtId="0" fontId="16" fillId="0" borderId="0" xfId="0" applyFont="1" applyAlignment="1">
      <alignment vertical="center" wrapText="1"/>
    </xf>
    <xf numFmtId="0" fontId="14" fillId="6" borderId="0" xfId="0" applyFont="1" applyFill="1" applyAlignment="1">
      <alignment horizontal="center" vertical="center" wrapText="1"/>
    </xf>
    <xf numFmtId="170" fontId="14" fillId="0" borderId="0" xfId="0" applyNumberFormat="1" applyFont="1"/>
    <xf numFmtId="0" fontId="14" fillId="6" borderId="0" xfId="0" applyFont="1" applyFill="1"/>
    <xf numFmtId="0" fontId="17" fillId="0" borderId="0" xfId="0" applyFont="1" applyAlignment="1"/>
    <xf numFmtId="0" fontId="15" fillId="0" borderId="0" xfId="0" applyFont="1" applyAlignment="1"/>
    <xf numFmtId="170" fontId="15" fillId="0" borderId="0" xfId="0" applyNumberFormat="1" applyFont="1"/>
    <xf numFmtId="0" fontId="18" fillId="0" borderId="0" xfId="0" applyFont="1" applyAlignment="1"/>
    <xf numFmtId="0" fontId="19" fillId="0" borderId="0" xfId="0" applyFont="1" applyAlignment="1"/>
    <xf numFmtId="0" fontId="18" fillId="0" borderId="0" xfId="0" applyFont="1" applyAlignment="1">
      <alignment horizontal="center"/>
    </xf>
    <xf numFmtId="0" fontId="19" fillId="6" borderId="0" xfId="0" applyFont="1" applyFill="1" applyAlignment="1"/>
    <xf numFmtId="170" fontId="14" fillId="0" borderId="0" xfId="0" applyNumberFormat="1" applyFont="1" applyAlignment="1"/>
    <xf numFmtId="0" fontId="14" fillId="0" borderId="0" xfId="0" applyFont="1" applyAlignment="1">
      <alignment horizontal="center" vertical="center" wrapText="1"/>
    </xf>
    <xf numFmtId="0" fontId="0" fillId="0" borderId="0" xfId="0" applyFont="1" applyAlignment="1"/>
    <xf numFmtId="0" fontId="3" fillId="0" borderId="0" xfId="0" applyFont="1" applyProtection="1"/>
    <xf numFmtId="0" fontId="0" fillId="0" borderId="0" xfId="0" applyFont="1" applyAlignment="1" applyProtection="1"/>
    <xf numFmtId="0" fontId="1" fillId="0" borderId="1" xfId="0" applyFont="1" applyFill="1" applyBorder="1" applyAlignment="1" applyProtection="1">
      <alignment horizontal="center" wrapText="1"/>
    </xf>
    <xf numFmtId="0" fontId="2" fillId="0" borderId="1" xfId="0" applyFont="1" applyBorder="1" applyProtection="1"/>
    <xf numFmtId="0" fontId="4" fillId="8" borderId="12" xfId="0" applyNumberFormat="1" applyFont="1" applyFill="1" applyBorder="1" applyAlignment="1" applyProtection="1">
      <alignment horizontal="center" wrapText="1"/>
    </xf>
    <xf numFmtId="0" fontId="10" fillId="12" borderId="12" xfId="0" applyNumberFormat="1" applyFont="1" applyFill="1" applyBorder="1" applyAlignment="1" applyProtection="1">
      <alignment horizontal="center" vertical="center"/>
    </xf>
    <xf numFmtId="0" fontId="5"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xf numFmtId="0" fontId="26" fillId="4" borderId="5" xfId="0" applyFont="1" applyFill="1" applyBorder="1" applyAlignment="1" applyProtection="1">
      <alignment horizontal="right" vertical="center" wrapText="1"/>
    </xf>
    <xf numFmtId="0" fontId="26" fillId="4" borderId="1" xfId="0" applyFont="1" applyFill="1" applyBorder="1" applyAlignment="1" applyProtection="1">
      <alignment horizontal="right" vertical="center" wrapText="1"/>
    </xf>
    <xf numFmtId="0" fontId="3" fillId="4" borderId="1" xfId="0" applyFont="1" applyFill="1" applyBorder="1" applyProtection="1"/>
    <xf numFmtId="0" fontId="6" fillId="4" borderId="8" xfId="0" applyFont="1" applyFill="1" applyBorder="1" applyProtection="1"/>
    <xf numFmtId="0" fontId="3" fillId="4" borderId="8" xfId="0" applyFont="1" applyFill="1" applyBorder="1" applyProtection="1"/>
    <xf numFmtId="0" fontId="3" fillId="0" borderId="0" xfId="0" applyFont="1" applyAlignment="1" applyProtection="1">
      <alignment vertical="center"/>
    </xf>
    <xf numFmtId="169" fontId="10" fillId="4" borderId="13" xfId="0" applyNumberFormat="1" applyFont="1" applyFill="1" applyBorder="1" applyAlignment="1" applyProtection="1">
      <alignment horizontal="center" vertical="center" wrapText="1"/>
    </xf>
    <xf numFmtId="0" fontId="6" fillId="4" borderId="5" xfId="0" applyFont="1" applyFill="1" applyBorder="1" applyAlignment="1" applyProtection="1">
      <alignment vertical="center"/>
    </xf>
    <xf numFmtId="0" fontId="0" fillId="0" borderId="1" xfId="0" applyFont="1" applyBorder="1" applyAlignment="1" applyProtection="1"/>
    <xf numFmtId="170" fontId="6" fillId="4" borderId="13" xfId="0" applyNumberFormat="1" applyFont="1" applyFill="1" applyBorder="1" applyAlignment="1" applyProtection="1">
      <alignment horizontal="center" vertical="center"/>
    </xf>
    <xf numFmtId="0" fontId="6" fillId="4" borderId="5" xfId="0" applyFont="1" applyFill="1" applyBorder="1" applyAlignment="1" applyProtection="1">
      <alignment vertical="center" wrapText="1"/>
    </xf>
    <xf numFmtId="0" fontId="6" fillId="0" borderId="0" xfId="0" applyFont="1" applyAlignment="1" applyProtection="1">
      <alignment vertical="center"/>
    </xf>
    <xf numFmtId="0" fontId="6" fillId="4" borderId="1" xfId="0" applyFont="1" applyFill="1" applyBorder="1" applyAlignment="1" applyProtection="1">
      <alignment vertical="center" wrapText="1"/>
    </xf>
    <xf numFmtId="168" fontId="10" fillId="4" borderId="13" xfId="0" applyNumberFormat="1" applyFont="1" applyFill="1" applyBorder="1" applyAlignment="1" applyProtection="1">
      <alignment horizontal="center" vertical="center" wrapText="1"/>
    </xf>
    <xf numFmtId="0" fontId="9" fillId="4" borderId="5" xfId="0" applyFont="1" applyFill="1" applyBorder="1" applyAlignment="1" applyProtection="1">
      <alignment vertical="center" wrapText="1"/>
    </xf>
    <xf numFmtId="0" fontId="9" fillId="4" borderId="1" xfId="0" applyFont="1" applyFill="1" applyBorder="1" applyAlignment="1" applyProtection="1">
      <alignment vertical="center" wrapText="1"/>
    </xf>
    <xf numFmtId="0" fontId="10" fillId="4" borderId="5" xfId="0" applyFont="1" applyFill="1" applyBorder="1" applyAlignment="1" applyProtection="1">
      <alignment vertical="center" wrapText="1"/>
    </xf>
    <xf numFmtId="170" fontId="27" fillId="4" borderId="13" xfId="0" applyNumberFormat="1" applyFont="1" applyFill="1" applyBorder="1" applyAlignment="1" applyProtection="1">
      <alignment horizontal="center" vertical="center"/>
    </xf>
    <xf numFmtId="0" fontId="27" fillId="13" borderId="1" xfId="0" applyFont="1" applyFill="1" applyBorder="1" applyAlignment="1" applyProtection="1">
      <alignment vertical="center" wrapText="1"/>
    </xf>
    <xf numFmtId="168" fontId="10" fillId="13" borderId="13" xfId="0" applyNumberFormat="1" applyFont="1" applyFill="1" applyBorder="1" applyAlignment="1" applyProtection="1">
      <alignment horizontal="center" vertical="center" wrapText="1"/>
    </xf>
    <xf numFmtId="165" fontId="10" fillId="13" borderId="13" xfId="2" applyFont="1" applyFill="1" applyBorder="1" applyAlignment="1" applyProtection="1">
      <alignment horizontal="center" vertical="center" wrapText="1"/>
    </xf>
    <xf numFmtId="168" fontId="10" fillId="13" borderId="13" xfId="3" applyNumberFormat="1" applyFont="1" applyFill="1" applyBorder="1" applyAlignment="1" applyProtection="1">
      <alignment horizontal="center" vertical="center" wrapText="1"/>
    </xf>
    <xf numFmtId="0" fontId="10" fillId="4" borderId="7" xfId="0" applyFont="1" applyFill="1" applyBorder="1" applyAlignment="1" applyProtection="1">
      <alignment vertical="center" wrapText="1"/>
    </xf>
    <xf numFmtId="0" fontId="6" fillId="4" borderId="8" xfId="0" applyFont="1" applyFill="1" applyBorder="1" applyAlignment="1" applyProtection="1">
      <alignment vertical="center" wrapText="1"/>
    </xf>
    <xf numFmtId="170" fontId="6" fillId="4" borderId="14" xfId="0" applyNumberFormat="1" applyFont="1" applyFill="1" applyBorder="1" applyAlignment="1" applyProtection="1">
      <alignment horizontal="right" vertical="center"/>
    </xf>
    <xf numFmtId="169" fontId="10" fillId="5" borderId="12" xfId="0" applyNumberFormat="1" applyFont="1" applyFill="1" applyBorder="1" applyAlignment="1" applyProtection="1">
      <alignment horizontal="right" vertical="center"/>
    </xf>
    <xf numFmtId="0" fontId="5" fillId="4" borderId="1" xfId="0" applyFont="1" applyFill="1" applyBorder="1" applyAlignment="1" applyProtection="1">
      <alignment vertical="center" wrapText="1"/>
    </xf>
    <xf numFmtId="170" fontId="6" fillId="4" borderId="1" xfId="0" applyNumberFormat="1" applyFont="1" applyFill="1" applyBorder="1" applyAlignment="1" applyProtection="1">
      <alignment horizontal="right" vertical="center"/>
    </xf>
    <xf numFmtId="0" fontId="10" fillId="4" borderId="0" xfId="0" applyFont="1" applyFill="1" applyAlignment="1" applyProtection="1">
      <alignment wrapText="1"/>
    </xf>
    <xf numFmtId="0" fontId="6" fillId="4" borderId="0" xfId="0" applyFont="1" applyFill="1" applyProtection="1"/>
    <xf numFmtId="169" fontId="6" fillId="3" borderId="3" xfId="0" applyNumberFormat="1" applyFont="1" applyFill="1" applyBorder="1" applyProtection="1"/>
    <xf numFmtId="0" fontId="6" fillId="3" borderId="3" xfId="0" applyFont="1" applyFill="1" applyBorder="1" applyProtection="1"/>
    <xf numFmtId="0" fontId="24" fillId="4" borderId="2" xfId="0" applyFont="1" applyFill="1" applyBorder="1" applyAlignment="1" applyProtection="1">
      <alignment wrapText="1"/>
    </xf>
    <xf numFmtId="0" fontId="3" fillId="4" borderId="3" xfId="0" applyFont="1" applyFill="1" applyBorder="1" applyProtection="1"/>
    <xf numFmtId="0" fontId="6" fillId="0" borderId="0" xfId="0" applyFont="1" applyProtection="1"/>
    <xf numFmtId="0" fontId="24" fillId="4" borderId="5" xfId="0" applyFont="1" applyFill="1" applyBorder="1" applyAlignment="1" applyProtection="1">
      <alignment wrapText="1"/>
    </xf>
    <xf numFmtId="169" fontId="6" fillId="3" borderId="13" xfId="0" applyNumberFormat="1" applyFont="1" applyFill="1" applyBorder="1" applyProtection="1"/>
    <xf numFmtId="0" fontId="3" fillId="3" borderId="13" xfId="0" applyFont="1" applyFill="1" applyBorder="1" applyProtection="1"/>
    <xf numFmtId="169" fontId="6" fillId="3" borderId="14" xfId="0" applyNumberFormat="1" applyFont="1" applyFill="1" applyBorder="1" applyProtection="1"/>
    <xf numFmtId="0" fontId="3" fillId="3" borderId="14" xfId="0" applyFont="1" applyFill="1" applyBorder="1" applyProtection="1"/>
    <xf numFmtId="0" fontId="27" fillId="10" borderId="9" xfId="0" applyFont="1" applyFill="1" applyBorder="1" applyAlignment="1" applyProtection="1">
      <alignment vertical="center" wrapText="1"/>
    </xf>
    <xf numFmtId="0" fontId="11" fillId="4" borderId="1" xfId="0" applyFont="1" applyFill="1" applyBorder="1" applyAlignment="1" applyProtection="1">
      <alignment vertical="center" wrapText="1"/>
    </xf>
    <xf numFmtId="0" fontId="6" fillId="4" borderId="1" xfId="0" applyFont="1" applyFill="1" applyBorder="1" applyProtection="1"/>
    <xf numFmtId="0" fontId="24" fillId="4" borderId="2" xfId="0" applyFont="1" applyFill="1" applyBorder="1" applyAlignment="1" applyProtection="1">
      <alignment vertical="center" wrapText="1"/>
    </xf>
    <xf numFmtId="0" fontId="3" fillId="4" borderId="3" xfId="0" applyFont="1" applyFill="1" applyBorder="1" applyAlignment="1" applyProtection="1">
      <alignment vertical="center"/>
    </xf>
    <xf numFmtId="0" fontId="27" fillId="4" borderId="5" xfId="0" applyFont="1" applyFill="1" applyBorder="1" applyAlignment="1" applyProtection="1">
      <alignment vertical="center" wrapText="1"/>
    </xf>
    <xf numFmtId="0" fontId="27" fillId="4" borderId="1" xfId="0" applyFont="1" applyFill="1" applyBorder="1" applyAlignment="1" applyProtection="1">
      <alignment vertical="center" wrapText="1"/>
    </xf>
    <xf numFmtId="10" fontId="10" fillId="4" borderId="13" xfId="0" applyNumberFormat="1" applyFont="1" applyFill="1" applyBorder="1" applyAlignment="1" applyProtection="1">
      <alignment horizontal="center" vertical="center" wrapText="1"/>
    </xf>
    <xf numFmtId="0" fontId="12" fillId="4" borderId="1" xfId="0" applyFont="1" applyFill="1" applyBorder="1" applyAlignment="1" applyProtection="1">
      <alignment vertical="center" wrapText="1"/>
    </xf>
    <xf numFmtId="10" fontId="6" fillId="3" borderId="13" xfId="0" applyNumberFormat="1" applyFont="1" applyFill="1" applyBorder="1" applyAlignment="1" applyProtection="1">
      <alignment horizontal="center" vertical="center"/>
    </xf>
    <xf numFmtId="0" fontId="3" fillId="4" borderId="5" xfId="0" applyFont="1" applyFill="1" applyBorder="1" applyAlignment="1" applyProtection="1">
      <alignment vertical="center" wrapText="1"/>
    </xf>
    <xf numFmtId="171" fontId="6" fillId="3" borderId="13" xfId="0" applyNumberFormat="1" applyFont="1" applyFill="1" applyBorder="1" applyAlignment="1" applyProtection="1">
      <alignment horizontal="center" vertical="center"/>
    </xf>
    <xf numFmtId="170" fontId="13" fillId="3" borderId="13" xfId="0" applyNumberFormat="1" applyFont="1" applyFill="1" applyBorder="1" applyAlignment="1" applyProtection="1">
      <alignment horizontal="center" vertical="center" wrapText="1"/>
    </xf>
    <xf numFmtId="170" fontId="13" fillId="3" borderId="14" xfId="0" applyNumberFormat="1" applyFont="1" applyFill="1" applyBorder="1" applyAlignment="1" applyProtection="1">
      <alignment horizontal="center" vertical="center" wrapText="1"/>
    </xf>
    <xf numFmtId="0" fontId="28" fillId="10" borderId="11" xfId="0" applyFont="1" applyFill="1" applyBorder="1" applyAlignment="1" applyProtection="1">
      <alignment vertical="center" wrapText="1"/>
    </xf>
    <xf numFmtId="170" fontId="4" fillId="5" borderId="12" xfId="0" applyNumberFormat="1" applyFont="1" applyFill="1" applyBorder="1" applyAlignment="1" applyProtection="1">
      <alignment horizontal="right" vertical="center" wrapText="1"/>
    </xf>
    <xf numFmtId="0" fontId="3" fillId="9" borderId="5" xfId="0" applyFont="1" applyFill="1" applyBorder="1" applyProtection="1"/>
    <xf numFmtId="0" fontId="21" fillId="9" borderId="13" xfId="0" applyFont="1" applyFill="1" applyBorder="1" applyAlignment="1" applyProtection="1">
      <alignment horizontal="center" wrapText="1"/>
    </xf>
    <xf numFmtId="165" fontId="6" fillId="3" borderId="13" xfId="2" applyFont="1" applyFill="1" applyBorder="1" applyAlignment="1" applyProtection="1">
      <alignment horizontal="center" vertical="center"/>
    </xf>
    <xf numFmtId="0" fontId="11" fillId="10" borderId="11" xfId="0" applyFont="1" applyFill="1" applyBorder="1" applyAlignment="1" applyProtection="1">
      <alignment vertical="center" wrapText="1"/>
    </xf>
    <xf numFmtId="0" fontId="7" fillId="7" borderId="13" xfId="0" applyFont="1" applyFill="1" applyBorder="1" applyAlignment="1" applyProtection="1">
      <alignment horizontal="center" vertical="center" wrapText="1"/>
      <protection locked="0"/>
    </xf>
    <xf numFmtId="166" fontId="7" fillId="7" borderId="13" xfId="0" applyNumberFormat="1" applyFont="1" applyFill="1" applyBorder="1" applyAlignment="1" applyProtection="1">
      <alignment horizontal="center" vertical="center" wrapText="1"/>
      <protection locked="0"/>
    </xf>
    <xf numFmtId="168" fontId="7" fillId="7" borderId="13" xfId="0" applyNumberFormat="1" applyFont="1" applyFill="1" applyBorder="1" applyAlignment="1" applyProtection="1">
      <alignment horizontal="center" vertical="center" wrapText="1"/>
      <protection locked="0"/>
    </xf>
    <xf numFmtId="167" fontId="7" fillId="7" borderId="13" xfId="0" applyNumberFormat="1" applyFont="1" applyFill="1" applyBorder="1" applyAlignment="1" applyProtection="1">
      <alignment horizontal="center" vertical="center" wrapText="1"/>
      <protection locked="0"/>
    </xf>
    <xf numFmtId="167" fontId="8" fillId="7" borderId="13" xfId="0" applyNumberFormat="1" applyFont="1" applyFill="1" applyBorder="1" applyAlignment="1" applyProtection="1">
      <alignment horizontal="center" vertical="center" wrapText="1"/>
      <protection locked="0"/>
    </xf>
    <xf numFmtId="167" fontId="7" fillId="7" borderId="14" xfId="0" applyNumberFormat="1" applyFont="1" applyFill="1" applyBorder="1" applyAlignment="1" applyProtection="1">
      <alignment horizontal="center" vertical="center" wrapText="1"/>
      <protection locked="0"/>
    </xf>
    <xf numFmtId="0" fontId="31" fillId="0" borderId="0" xfId="0" applyFont="1"/>
    <xf numFmtId="0" fontId="32" fillId="0" borderId="0" xfId="0" applyFont="1"/>
    <xf numFmtId="0" fontId="33" fillId="14" borderId="0" xfId="0" applyFont="1" applyFill="1"/>
    <xf numFmtId="0" fontId="32" fillId="14" borderId="0" xfId="0" applyFont="1" applyFill="1"/>
    <xf numFmtId="0" fontId="35" fillId="15" borderId="15" xfId="0" applyFont="1" applyFill="1" applyBorder="1" applyAlignment="1" applyProtection="1">
      <alignment horizontal="center" vertical="center"/>
      <protection locked="0"/>
    </xf>
    <xf numFmtId="0" fontId="32" fillId="0" borderId="0" xfId="0" applyFont="1" applyAlignment="1">
      <alignment horizontal="left" vertical="center" indent="1"/>
    </xf>
    <xf numFmtId="0" fontId="34" fillId="0" borderId="1" xfId="0" applyFont="1" applyBorder="1" applyAlignment="1">
      <alignment horizontal="left" vertical="center" wrapText="1" indent="1"/>
    </xf>
    <xf numFmtId="172" fontId="35" fillId="15" borderId="15" xfId="0" applyNumberFormat="1" applyFont="1" applyFill="1" applyBorder="1" applyAlignment="1" applyProtection="1">
      <alignment horizontal="center" vertical="center" wrapText="1"/>
      <protection locked="0"/>
    </xf>
    <xf numFmtId="0" fontId="32" fillId="0" borderId="1" xfId="0" applyFont="1" applyBorder="1" applyAlignment="1">
      <alignment vertical="center" wrapText="1"/>
    </xf>
    <xf numFmtId="4" fontId="35" fillId="0" borderId="15" xfId="0" applyNumberFormat="1" applyFont="1" applyBorder="1" applyAlignment="1" applyProtection="1">
      <alignment horizontal="center" vertical="center"/>
      <protection hidden="1"/>
    </xf>
    <xf numFmtId="0" fontId="36" fillId="0" borderId="0" xfId="0" applyFont="1"/>
    <xf numFmtId="0" fontId="37" fillId="0" borderId="0" xfId="0" applyFont="1" applyAlignment="1">
      <alignment horizontal="left" vertical="top" wrapText="1"/>
    </xf>
    <xf numFmtId="0" fontId="38" fillId="17" borderId="0" xfId="0" applyFont="1" applyFill="1"/>
    <xf numFmtId="0" fontId="32" fillId="17" borderId="0" xfId="0" applyFont="1" applyFill="1"/>
    <xf numFmtId="0" fontId="32" fillId="0" borderId="17" xfId="0" applyFont="1" applyBorder="1" applyAlignment="1">
      <alignment horizontal="center" vertical="center" wrapText="1"/>
    </xf>
    <xf numFmtId="0" fontId="32" fillId="0" borderId="19"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0" xfId="0" applyFont="1"/>
    <xf numFmtId="0" fontId="35" fillId="15" borderId="20" xfId="0" applyFont="1" applyFill="1" applyBorder="1" applyAlignment="1" applyProtection="1">
      <alignment horizontal="center"/>
      <protection locked="0"/>
    </xf>
    <xf numFmtId="173" fontId="35" fillId="15" borderId="21" xfId="0" applyNumberFormat="1" applyFont="1" applyFill="1" applyBorder="1" applyAlignment="1" applyProtection="1">
      <alignment horizontal="center"/>
      <protection locked="0"/>
    </xf>
    <xf numFmtId="0" fontId="35" fillId="15" borderId="22" xfId="0" applyFont="1" applyFill="1" applyBorder="1" applyAlignment="1" applyProtection="1">
      <alignment horizontal="center"/>
      <protection locked="0"/>
    </xf>
    <xf numFmtId="165" fontId="41" fillId="0" borderId="1" xfId="2" applyFont="1" applyFill="1" applyBorder="1" applyAlignment="1" applyProtection="1"/>
    <xf numFmtId="0" fontId="32" fillId="0" borderId="23"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35" fillId="15" borderId="29" xfId="0" applyFont="1" applyFill="1" applyBorder="1" applyAlignment="1" applyProtection="1">
      <alignment horizontal="center"/>
      <protection locked="0"/>
    </xf>
    <xf numFmtId="173" fontId="35" fillId="15" borderId="30" xfId="0" applyNumberFormat="1" applyFont="1" applyFill="1" applyBorder="1" applyAlignment="1" applyProtection="1">
      <alignment horizontal="center"/>
      <protection locked="0"/>
    </xf>
    <xf numFmtId="0" fontId="35" fillId="15" borderId="31" xfId="0" applyFont="1" applyFill="1" applyBorder="1" applyAlignment="1" applyProtection="1">
      <alignment horizontal="center"/>
      <protection locked="0"/>
    </xf>
    <xf numFmtId="0" fontId="42" fillId="17" borderId="1" xfId="0" applyFont="1" applyFill="1" applyBorder="1" applyAlignment="1">
      <alignment horizontal="center"/>
    </xf>
    <xf numFmtId="174" fontId="42" fillId="17" borderId="1" xfId="0" applyNumberFormat="1" applyFont="1" applyFill="1" applyBorder="1" applyAlignment="1">
      <alignment horizontal="center"/>
    </xf>
    <xf numFmtId="3" fontId="32" fillId="0" borderId="1" xfId="0" applyNumberFormat="1" applyFont="1" applyBorder="1" applyAlignment="1">
      <alignment horizontal="center"/>
    </xf>
    <xf numFmtId="3" fontId="36" fillId="0" borderId="15" xfId="0" applyNumberFormat="1" applyFont="1" applyBorder="1" applyAlignment="1">
      <alignment horizontal="center" vertical="center"/>
    </xf>
    <xf numFmtId="0" fontId="43" fillId="0" borderId="32" xfId="0" applyFont="1" applyBorder="1" applyAlignment="1">
      <alignment horizontal="left" vertical="center" indent="2"/>
    </xf>
    <xf numFmtId="0" fontId="44" fillId="0" borderId="1" xfId="0" applyFont="1" applyBorder="1" applyAlignment="1">
      <alignment vertical="top" wrapText="1"/>
    </xf>
    <xf numFmtId="0" fontId="31" fillId="18" borderId="0" xfId="0" applyFont="1" applyFill="1"/>
    <xf numFmtId="0" fontId="35" fillId="15" borderId="15" xfId="0" applyFont="1" applyFill="1" applyBorder="1" applyAlignment="1">
      <alignment horizontal="center" vertical="center"/>
    </xf>
    <xf numFmtId="4" fontId="35" fillId="15" borderId="15" xfId="0" applyNumberFormat="1" applyFont="1" applyFill="1" applyBorder="1" applyAlignment="1">
      <alignment horizontal="center" vertical="center"/>
    </xf>
    <xf numFmtId="0" fontId="35" fillId="15" borderId="20" xfId="0" applyFont="1" applyFill="1" applyBorder="1" applyAlignment="1">
      <alignment horizontal="center"/>
    </xf>
    <xf numFmtId="173" fontId="35" fillId="15" borderId="21" xfId="0" applyNumberFormat="1" applyFont="1" applyFill="1" applyBorder="1" applyAlignment="1">
      <alignment horizontal="center"/>
    </xf>
    <xf numFmtId="0" fontId="35" fillId="15" borderId="22" xfId="0" applyFont="1" applyFill="1" applyBorder="1" applyAlignment="1">
      <alignment horizontal="center"/>
    </xf>
    <xf numFmtId="0" fontId="35" fillId="15" borderId="29" xfId="0" applyFont="1" applyFill="1" applyBorder="1" applyAlignment="1">
      <alignment horizontal="center"/>
    </xf>
    <xf numFmtId="173" fontId="35" fillId="15" borderId="30" xfId="0" applyNumberFormat="1" applyFont="1" applyFill="1" applyBorder="1" applyAlignment="1">
      <alignment horizontal="center"/>
    </xf>
    <xf numFmtId="0" fontId="35" fillId="15" borderId="31" xfId="0" applyFont="1" applyFill="1" applyBorder="1" applyAlignment="1">
      <alignment horizontal="center"/>
    </xf>
    <xf numFmtId="0" fontId="44" fillId="0" borderId="1" xfId="0" applyFont="1" applyBorder="1" applyAlignment="1">
      <alignment vertical="top"/>
    </xf>
    <xf numFmtId="166" fontId="7" fillId="19" borderId="13" xfId="0"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wrapText="1"/>
    </xf>
    <xf numFmtId="0" fontId="25" fillId="0" borderId="1" xfId="0" applyFont="1" applyFill="1" applyBorder="1" applyProtection="1"/>
    <xf numFmtId="175" fontId="15" fillId="0" borderId="0" xfId="1" applyNumberFormat="1" applyFont="1"/>
    <xf numFmtId="0" fontId="45" fillId="0" borderId="1" xfId="0" applyFont="1" applyFill="1" applyBorder="1" applyProtection="1"/>
    <xf numFmtId="0" fontId="9" fillId="13" borderId="1" xfId="0" applyFont="1" applyFill="1" applyBorder="1" applyAlignment="1" applyProtection="1">
      <alignment vertical="center" wrapText="1"/>
    </xf>
    <xf numFmtId="0" fontId="28" fillId="0" borderId="1" xfId="0" applyFont="1" applyFill="1" applyBorder="1" applyAlignment="1" applyProtection="1">
      <alignment vertical="center" wrapText="1"/>
    </xf>
    <xf numFmtId="170" fontId="4" fillId="0" borderId="1" xfId="0" applyNumberFormat="1" applyFont="1" applyFill="1" applyBorder="1" applyAlignment="1" applyProtection="1">
      <alignment horizontal="right" vertical="center" wrapText="1"/>
    </xf>
    <xf numFmtId="0" fontId="11" fillId="0" borderId="1" xfId="0" applyFont="1" applyFill="1" applyBorder="1" applyAlignment="1" applyProtection="1">
      <alignment vertical="center" wrapText="1"/>
    </xf>
    <xf numFmtId="166" fontId="7" fillId="7" borderId="13" xfId="0" applyNumberFormat="1" applyFont="1" applyFill="1" applyBorder="1" applyAlignment="1" applyProtection="1">
      <alignment wrapText="1"/>
      <protection locked="0"/>
    </xf>
    <xf numFmtId="0" fontId="11" fillId="10" borderId="9" xfId="0" applyFont="1" applyFill="1" applyBorder="1" applyAlignment="1" applyProtection="1">
      <alignment vertical="center" wrapText="1"/>
    </xf>
    <xf numFmtId="166" fontId="4" fillId="0" borderId="13" xfId="0" applyNumberFormat="1" applyFont="1" applyFill="1" applyBorder="1" applyAlignment="1" applyProtection="1">
      <alignment horizontal="center" vertical="center" wrapText="1"/>
    </xf>
    <xf numFmtId="171" fontId="9" fillId="3" borderId="13" xfId="0" applyNumberFormat="1" applyFont="1" applyFill="1" applyBorder="1" applyAlignment="1" applyProtection="1">
      <alignment horizontal="center" vertical="center"/>
    </xf>
    <xf numFmtId="170" fontId="6" fillId="20" borderId="6" xfId="0" applyNumberFormat="1" applyFont="1" applyFill="1" applyBorder="1" applyAlignment="1" applyProtection="1">
      <alignment horizontal="right" vertical="center"/>
    </xf>
    <xf numFmtId="169" fontId="10" fillId="21" borderId="3" xfId="0" applyNumberFormat="1" applyFont="1" applyFill="1" applyBorder="1" applyAlignment="1" applyProtection="1">
      <alignment horizontal="right" vertical="center"/>
    </xf>
    <xf numFmtId="170" fontId="27" fillId="0" borderId="13" xfId="0" applyNumberFormat="1" applyFont="1" applyFill="1" applyBorder="1" applyAlignment="1" applyProtection="1">
      <alignment horizontal="center" vertical="center"/>
    </xf>
    <xf numFmtId="170" fontId="6" fillId="0" borderId="13" xfId="0" applyNumberFormat="1" applyFont="1" applyFill="1" applyBorder="1" applyAlignment="1" applyProtection="1">
      <alignment horizontal="center" vertical="center"/>
    </xf>
    <xf numFmtId="168" fontId="10" fillId="0" borderId="13" xfId="0" applyNumberFormat="1" applyFont="1" applyFill="1" applyBorder="1" applyAlignment="1" applyProtection="1">
      <alignment horizontal="center" vertical="center" wrapText="1"/>
    </xf>
    <xf numFmtId="165" fontId="10" fillId="0" borderId="13" xfId="2" applyFont="1" applyFill="1" applyBorder="1" applyAlignment="1" applyProtection="1">
      <alignment horizontal="center" vertical="center" wrapText="1"/>
    </xf>
    <xf numFmtId="168" fontId="10" fillId="0" borderId="13" xfId="3" applyNumberFormat="1" applyFont="1" applyFill="1" applyBorder="1" applyAlignment="1" applyProtection="1">
      <alignment horizontal="center" vertical="center" wrapText="1"/>
    </xf>
    <xf numFmtId="170" fontId="6" fillId="0" borderId="1" xfId="0" applyNumberFormat="1" applyFont="1" applyFill="1" applyBorder="1" applyAlignment="1" applyProtection="1">
      <alignment horizontal="right" vertical="center"/>
    </xf>
    <xf numFmtId="169" fontId="10" fillId="0" borderId="6" xfId="0" applyNumberFormat="1" applyFont="1" applyFill="1" applyBorder="1" applyAlignment="1" applyProtection="1">
      <alignment horizontal="right" vertical="center"/>
    </xf>
    <xf numFmtId="169" fontId="6" fillId="0" borderId="13" xfId="0" applyNumberFormat="1" applyFont="1" applyFill="1" applyBorder="1" applyProtection="1"/>
    <xf numFmtId="169" fontId="10" fillId="0" borderId="13" xfId="0" applyNumberFormat="1" applyFont="1" applyFill="1" applyBorder="1" applyAlignment="1" applyProtection="1">
      <alignment horizontal="center" vertical="center" wrapText="1"/>
    </xf>
    <xf numFmtId="0" fontId="6" fillId="0" borderId="1" xfId="0" applyFont="1" applyFill="1" applyBorder="1" applyProtection="1"/>
    <xf numFmtId="10" fontId="10" fillId="0" borderId="13" xfId="0" applyNumberFormat="1" applyFont="1" applyFill="1" applyBorder="1" applyAlignment="1" applyProtection="1">
      <alignment horizontal="center" vertical="center" wrapText="1"/>
    </xf>
    <xf numFmtId="10" fontId="6" fillId="0" borderId="13" xfId="0" applyNumberFormat="1" applyFont="1" applyFill="1" applyBorder="1" applyAlignment="1" applyProtection="1">
      <alignment horizontal="center" vertical="center"/>
    </xf>
    <xf numFmtId="171" fontId="9" fillId="0" borderId="13" xfId="0" applyNumberFormat="1" applyFont="1" applyFill="1" applyBorder="1" applyAlignment="1" applyProtection="1">
      <alignment horizontal="center" vertical="center"/>
    </xf>
    <xf numFmtId="171" fontId="6" fillId="0" borderId="13" xfId="0" applyNumberFormat="1" applyFont="1" applyFill="1" applyBorder="1" applyAlignment="1" applyProtection="1">
      <alignment horizontal="center" vertical="center"/>
    </xf>
    <xf numFmtId="170" fontId="13" fillId="0" borderId="13" xfId="0" applyNumberFormat="1" applyFont="1" applyFill="1" applyBorder="1" applyAlignment="1" applyProtection="1">
      <alignment horizontal="center" vertical="center" wrapText="1"/>
    </xf>
    <xf numFmtId="0" fontId="10" fillId="22" borderId="12" xfId="0" applyNumberFormat="1" applyFont="1" applyFill="1" applyBorder="1" applyAlignment="1" applyProtection="1">
      <alignment horizontal="center" vertical="center"/>
    </xf>
    <xf numFmtId="0" fontId="11" fillId="10" borderId="33" xfId="0" applyFont="1" applyFill="1" applyBorder="1" applyAlignment="1" applyProtection="1">
      <alignment vertical="center" wrapText="1"/>
    </xf>
    <xf numFmtId="0" fontId="3" fillId="9" borderId="4" xfId="0" applyFont="1" applyFill="1" applyBorder="1" applyProtection="1"/>
    <xf numFmtId="0" fontId="12" fillId="4" borderId="6" xfId="0" applyFont="1" applyFill="1" applyBorder="1" applyAlignment="1" applyProtection="1">
      <alignment vertical="center" wrapText="1"/>
    </xf>
    <xf numFmtId="0" fontId="0" fillId="11" borderId="1" xfId="0" applyFont="1" applyFill="1" applyBorder="1" applyAlignment="1" applyProtection="1"/>
    <xf numFmtId="170" fontId="46" fillId="5" borderId="12"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wrapText="1"/>
    </xf>
    <xf numFmtId="170" fontId="6" fillId="0" borderId="13" xfId="0" applyNumberFormat="1" applyFont="1" applyFill="1" applyBorder="1" applyAlignment="1" applyProtection="1">
      <alignment horizontal="right" vertical="center"/>
    </xf>
    <xf numFmtId="169" fontId="10" fillId="0" borderId="13" xfId="0" applyNumberFormat="1" applyFont="1" applyFill="1" applyBorder="1" applyAlignment="1" applyProtection="1">
      <alignment horizontal="right" vertical="center"/>
    </xf>
    <xf numFmtId="169" fontId="10" fillId="0" borderId="1" xfId="0" applyNumberFormat="1" applyFont="1" applyFill="1" applyBorder="1" applyAlignment="1" applyProtection="1">
      <alignment horizontal="right" vertical="center"/>
    </xf>
    <xf numFmtId="169" fontId="6" fillId="0" borderId="1" xfId="0" applyNumberFormat="1" applyFont="1" applyFill="1" applyBorder="1" applyProtection="1"/>
    <xf numFmtId="170" fontId="4" fillId="0" borderId="13" xfId="0" applyNumberFormat="1" applyFont="1" applyFill="1" applyBorder="1" applyAlignment="1" applyProtection="1">
      <alignment horizontal="right" vertical="center" wrapText="1"/>
    </xf>
    <xf numFmtId="166" fontId="7" fillId="0" borderId="13" xfId="0" applyNumberFormat="1" applyFont="1" applyFill="1" applyBorder="1" applyAlignment="1" applyProtection="1">
      <alignment horizontal="center" vertical="center" wrapText="1"/>
    </xf>
    <xf numFmtId="168" fontId="7" fillId="0" borderId="13" xfId="0" applyNumberFormat="1" applyFont="1" applyFill="1" applyBorder="1" applyAlignment="1" applyProtection="1">
      <alignment horizontal="center" vertical="center" wrapText="1"/>
    </xf>
    <xf numFmtId="167" fontId="7" fillId="0" borderId="13" xfId="0" applyNumberFormat="1" applyFont="1" applyFill="1" applyBorder="1" applyAlignment="1" applyProtection="1">
      <alignment horizontal="center" vertical="center" wrapText="1"/>
    </xf>
    <xf numFmtId="166" fontId="7" fillId="0" borderId="13" xfId="0" applyNumberFormat="1" applyFont="1" applyFill="1" applyBorder="1" applyAlignment="1" applyProtection="1">
      <alignment wrapText="1"/>
    </xf>
    <xf numFmtId="169" fontId="10" fillId="24" borderId="13" xfId="0" applyNumberFormat="1" applyFont="1" applyFill="1" applyBorder="1" applyAlignment="1" applyProtection="1">
      <alignment horizontal="center" vertical="center" wrapText="1"/>
    </xf>
    <xf numFmtId="0" fontId="0" fillId="0" borderId="0" xfId="0" applyFont="1" applyAlignment="1"/>
    <xf numFmtId="0" fontId="11" fillId="11" borderId="11" xfId="0" applyFont="1" applyFill="1" applyBorder="1" applyAlignment="1" applyProtection="1">
      <alignment vertical="center" wrapText="1"/>
    </xf>
    <xf numFmtId="175" fontId="5" fillId="0" borderId="0" xfId="1" applyNumberFormat="1" applyFont="1" applyAlignment="1">
      <alignment horizontal="right"/>
    </xf>
    <xf numFmtId="170" fontId="4" fillId="0" borderId="5" xfId="0" applyNumberFormat="1" applyFont="1" applyFill="1" applyBorder="1" applyAlignment="1" applyProtection="1">
      <alignment horizontal="right" vertical="center" wrapText="1"/>
    </xf>
    <xf numFmtId="0" fontId="3" fillId="0" borderId="1" xfId="0" applyFont="1" applyBorder="1" applyProtection="1"/>
    <xf numFmtId="0" fontId="9" fillId="12" borderId="12" xfId="0" applyNumberFormat="1" applyFont="1" applyFill="1" applyBorder="1" applyAlignment="1" applyProtection="1">
      <alignment horizontal="center" vertical="center"/>
    </xf>
    <xf numFmtId="0" fontId="26" fillId="4" borderId="5" xfId="0" applyFont="1" applyFill="1" applyBorder="1" applyAlignment="1" applyProtection="1">
      <alignment horizontal="right" vertical="center" wrapText="1"/>
    </xf>
    <xf numFmtId="0" fontId="26" fillId="4" borderId="6" xfId="0" applyFont="1" applyFill="1" applyBorder="1" applyAlignment="1" applyProtection="1">
      <alignment horizontal="right" vertical="center" wrapText="1"/>
    </xf>
    <xf numFmtId="0" fontId="27" fillId="4" borderId="5" xfId="0" applyFont="1" applyFill="1" applyBorder="1" applyAlignment="1" applyProtection="1">
      <alignment horizontal="right" vertical="center" wrapText="1"/>
    </xf>
    <xf numFmtId="0" fontId="27" fillId="4" borderId="6" xfId="0" applyFont="1" applyFill="1" applyBorder="1" applyAlignment="1" applyProtection="1">
      <alignment horizontal="right" vertical="center" wrapText="1"/>
    </xf>
    <xf numFmtId="0" fontId="5" fillId="4" borderId="5" xfId="0" applyFont="1" applyFill="1" applyBorder="1" applyAlignment="1" applyProtection="1">
      <alignment horizontal="right" vertical="center" wrapText="1"/>
    </xf>
    <xf numFmtId="170" fontId="21" fillId="11" borderId="9" xfId="0" applyNumberFormat="1" applyFont="1" applyFill="1" applyBorder="1" applyAlignment="1" applyProtection="1">
      <alignment horizontal="center"/>
    </xf>
    <xf numFmtId="0" fontId="21" fillId="11" borderId="11" xfId="0" applyFont="1" applyFill="1" applyBorder="1" applyAlignment="1" applyProtection="1">
      <alignment horizontal="center"/>
    </xf>
    <xf numFmtId="0" fontId="21" fillId="9" borderId="9" xfId="0" applyFont="1" applyFill="1" applyBorder="1" applyAlignment="1" applyProtection="1">
      <alignment horizontal="center" wrapText="1"/>
    </xf>
    <xf numFmtId="0" fontId="21" fillId="9" borderId="11" xfId="0" applyFont="1" applyFill="1" applyBorder="1" applyAlignment="1" applyProtection="1">
      <alignment horizontal="center" wrapText="1"/>
    </xf>
    <xf numFmtId="0" fontId="4" fillId="8" borderId="9" xfId="0" applyNumberFormat="1" applyFont="1" applyFill="1" applyBorder="1" applyAlignment="1" applyProtection="1">
      <alignment horizontal="center" wrapText="1"/>
    </xf>
    <xf numFmtId="0" fontId="4" fillId="8" borderId="11" xfId="0" applyNumberFormat="1" applyFont="1" applyFill="1" applyBorder="1" applyAlignment="1" applyProtection="1">
      <alignment horizontal="center" wrapText="1"/>
    </xf>
    <xf numFmtId="0" fontId="4" fillId="23" borderId="9" xfId="0" applyNumberFormat="1" applyFont="1" applyFill="1" applyBorder="1" applyAlignment="1" applyProtection="1">
      <alignment horizontal="center" wrapText="1"/>
    </xf>
    <xf numFmtId="0" fontId="4" fillId="23" borderId="11" xfId="0" applyNumberFormat="1" applyFont="1" applyFill="1" applyBorder="1" applyAlignment="1" applyProtection="1">
      <alignment horizontal="center" wrapText="1"/>
    </xf>
    <xf numFmtId="0" fontId="21" fillId="11" borderId="9" xfId="0" applyFont="1" applyFill="1" applyBorder="1" applyAlignment="1" applyProtection="1">
      <alignment horizontal="center" wrapText="1"/>
    </xf>
    <xf numFmtId="0" fontId="21" fillId="11" borderId="11" xfId="0" applyFont="1" applyFill="1" applyBorder="1" applyAlignment="1" applyProtection="1">
      <alignment horizontal="center" wrapText="1"/>
    </xf>
    <xf numFmtId="0" fontId="9" fillId="4" borderId="7" xfId="0" applyFont="1" applyFill="1" applyBorder="1" applyAlignment="1" applyProtection="1">
      <alignment horizontal="right" vertical="center" wrapText="1"/>
    </xf>
    <xf numFmtId="0" fontId="27" fillId="4" borderId="33" xfId="0" applyFont="1" applyFill="1" applyBorder="1" applyAlignment="1" applyProtection="1">
      <alignment horizontal="right" vertical="center" wrapText="1"/>
    </xf>
    <xf numFmtId="0" fontId="9" fillId="4" borderId="5" xfId="0" applyFont="1" applyFill="1" applyBorder="1" applyAlignment="1" applyProtection="1">
      <alignment horizontal="right" vertical="center" wrapText="1"/>
    </xf>
    <xf numFmtId="0" fontId="27" fillId="10" borderId="9" xfId="0" applyFont="1" applyFill="1" applyBorder="1" applyAlignment="1" applyProtection="1">
      <alignment horizontal="right" vertical="center" wrapText="1"/>
    </xf>
    <xf numFmtId="0" fontId="27" fillId="10" borderId="11" xfId="0" applyFont="1" applyFill="1" applyBorder="1" applyAlignment="1" applyProtection="1">
      <alignment horizontal="right" vertical="center" wrapText="1"/>
    </xf>
    <xf numFmtId="0" fontId="27" fillId="4" borderId="1" xfId="0" applyFont="1" applyFill="1" applyBorder="1" applyAlignment="1" applyProtection="1">
      <alignment horizontal="right" vertical="center" wrapText="1"/>
    </xf>
    <xf numFmtId="0" fontId="5" fillId="9" borderId="5" xfId="0" applyFont="1" applyFill="1" applyBorder="1" applyAlignment="1" applyProtection="1">
      <alignment horizontal="center"/>
    </xf>
    <xf numFmtId="0" fontId="5" fillId="9" borderId="6" xfId="0" applyFont="1" applyFill="1" applyBorder="1" applyAlignment="1" applyProtection="1">
      <alignment horizontal="center"/>
    </xf>
    <xf numFmtId="0" fontId="24" fillId="4" borderId="2" xfId="0" applyFont="1" applyFill="1" applyBorder="1" applyAlignment="1" applyProtection="1">
      <alignment horizontal="left" vertical="center" wrapText="1"/>
    </xf>
    <xf numFmtId="0" fontId="24" fillId="4" borderId="4" xfId="0" applyFont="1" applyFill="1" applyBorder="1" applyAlignment="1" applyProtection="1">
      <alignment horizontal="left" vertical="center" wrapText="1"/>
    </xf>
    <xf numFmtId="0" fontId="9" fillId="13" borderId="5" xfId="0" applyFont="1" applyFill="1" applyBorder="1" applyAlignment="1" applyProtection="1">
      <alignment horizontal="center" vertical="center" wrapText="1"/>
    </xf>
    <xf numFmtId="0" fontId="9" fillId="10" borderId="9" xfId="0" applyFont="1" applyFill="1" applyBorder="1" applyAlignment="1" applyProtection="1">
      <alignment horizontal="right" vertical="center" wrapText="1"/>
    </xf>
    <xf numFmtId="0" fontId="9" fillId="10" borderId="10" xfId="0" applyFont="1" applyFill="1" applyBorder="1" applyAlignment="1" applyProtection="1">
      <alignment horizontal="right" vertical="center" wrapText="1"/>
    </xf>
    <xf numFmtId="0" fontId="9" fillId="4" borderId="1" xfId="0" applyFont="1" applyFill="1" applyBorder="1" applyAlignment="1" applyProtection="1">
      <alignment horizontal="right" vertical="center" wrapText="1"/>
    </xf>
    <xf numFmtId="0" fontId="24" fillId="4" borderId="2" xfId="0" applyFont="1" applyFill="1" applyBorder="1" applyAlignment="1" applyProtection="1">
      <alignment horizontal="left" wrapText="1"/>
    </xf>
    <xf numFmtId="0" fontId="24" fillId="4" borderId="4" xfId="0" applyFont="1" applyFill="1" applyBorder="1" applyAlignment="1" applyProtection="1">
      <alignment horizontal="left" wrapText="1"/>
    </xf>
    <xf numFmtId="0" fontId="10" fillId="4" borderId="5" xfId="0" applyFont="1" applyFill="1" applyBorder="1" applyAlignment="1" applyProtection="1">
      <alignment horizontal="right" vertical="center" wrapText="1"/>
    </xf>
    <xf numFmtId="0" fontId="10" fillId="4" borderId="1" xfId="0" applyFont="1" applyFill="1" applyBorder="1" applyAlignment="1" applyProtection="1">
      <alignment horizontal="right" vertical="center" wrapText="1"/>
    </xf>
    <xf numFmtId="0" fontId="6" fillId="4" borderId="1" xfId="0" applyFont="1" applyFill="1" applyBorder="1" applyAlignment="1" applyProtection="1">
      <alignment horizontal="right" vertical="center" wrapText="1"/>
    </xf>
    <xf numFmtId="0" fontId="26" fillId="4" borderId="7" xfId="0" applyFont="1" applyFill="1" applyBorder="1" applyAlignment="1" applyProtection="1">
      <alignment horizontal="right" vertical="center" wrapText="1"/>
    </xf>
    <xf numFmtId="0" fontId="6" fillId="4" borderId="8" xfId="0" applyFont="1" applyFill="1" applyBorder="1" applyAlignment="1" applyProtection="1">
      <alignment horizontal="right" vertical="center" wrapText="1"/>
    </xf>
    <xf numFmtId="0" fontId="5" fillId="4" borderId="1" xfId="0" applyFont="1" applyFill="1" applyBorder="1" applyAlignment="1" applyProtection="1">
      <alignment horizontal="right" vertical="center" wrapText="1"/>
    </xf>
    <xf numFmtId="0" fontId="6" fillId="4" borderId="5" xfId="0" applyFont="1" applyFill="1" applyBorder="1" applyAlignment="1" applyProtection="1">
      <alignment horizontal="right" vertical="center" wrapText="1"/>
    </xf>
    <xf numFmtId="0" fontId="6" fillId="4" borderId="5" xfId="0" applyFont="1" applyFill="1" applyBorder="1" applyAlignment="1" applyProtection="1">
      <alignment horizontal="right"/>
    </xf>
    <xf numFmtId="0" fontId="6" fillId="4" borderId="1" xfId="0" applyFont="1" applyFill="1" applyBorder="1" applyAlignment="1" applyProtection="1">
      <alignment horizontal="right"/>
    </xf>
    <xf numFmtId="0" fontId="25" fillId="0" borderId="1" xfId="0" applyFont="1" applyFill="1" applyBorder="1" applyAlignment="1" applyProtection="1">
      <alignment horizontal="center" wrapText="1"/>
    </xf>
    <xf numFmtId="0" fontId="25" fillId="0" borderId="1" xfId="0" applyFont="1" applyFill="1" applyBorder="1" applyProtection="1"/>
    <xf numFmtId="0" fontId="23" fillId="2" borderId="9" xfId="0" applyFont="1" applyFill="1" applyBorder="1" applyAlignment="1" applyProtection="1">
      <alignment horizontal="center" wrapText="1"/>
    </xf>
    <xf numFmtId="0" fontId="23" fillId="2" borderId="10" xfId="0" applyFont="1" applyFill="1" applyBorder="1" applyAlignment="1" applyProtection="1">
      <alignment horizontal="center" wrapText="1"/>
    </xf>
    <xf numFmtId="0" fontId="23" fillId="2" borderId="11" xfId="0" applyFont="1" applyFill="1" applyBorder="1" applyAlignment="1" applyProtection="1">
      <alignment horizontal="center" wrapText="1"/>
    </xf>
    <xf numFmtId="0" fontId="34" fillId="0" borderId="15" xfId="0" applyFont="1" applyBorder="1" applyAlignment="1">
      <alignment horizontal="left" vertical="center" wrapText="1" indent="1"/>
    </xf>
    <xf numFmtId="0" fontId="36" fillId="16" borderId="15" xfId="0" applyFont="1" applyFill="1" applyBorder="1" applyAlignment="1">
      <alignment horizontal="center"/>
    </xf>
    <xf numFmtId="0" fontId="37" fillId="0" borderId="1" xfId="0" applyFont="1" applyBorder="1" applyAlignment="1">
      <alignment horizontal="left" vertical="top" wrapText="1"/>
    </xf>
    <xf numFmtId="0" fontId="32" fillId="0" borderId="18"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 xfId="0" applyFont="1" applyBorder="1" applyAlignment="1">
      <alignment horizontal="left" vertical="center" wrapText="1" indent="1"/>
    </xf>
    <xf numFmtId="0" fontId="34" fillId="0" borderId="16" xfId="0" applyFont="1" applyBorder="1" applyAlignment="1" applyProtection="1">
      <alignment horizontal="center" vertical="center" wrapText="1"/>
      <protection hidden="1"/>
    </xf>
    <xf numFmtId="0" fontId="42" fillId="15" borderId="15" xfId="0" applyFont="1" applyFill="1" applyBorder="1" applyAlignment="1" applyProtection="1">
      <alignment horizontal="left" vertical="top" wrapText="1"/>
      <protection locked="0"/>
    </xf>
    <xf numFmtId="0" fontId="36" fillId="0" borderId="15" xfId="0" applyFont="1" applyBorder="1" applyAlignment="1">
      <alignment horizontal="center" vertical="center"/>
    </xf>
    <xf numFmtId="0" fontId="34" fillId="0" borderId="15" xfId="0" applyFont="1" applyBorder="1" applyAlignment="1">
      <alignment horizontal="center" vertical="center" wrapText="1"/>
    </xf>
    <xf numFmtId="0" fontId="42" fillId="15" borderId="15" xfId="0" applyFont="1" applyFill="1" applyBorder="1" applyAlignment="1">
      <alignment horizontal="left" vertical="top" wrapText="1"/>
    </xf>
    <xf numFmtId="0" fontId="14" fillId="0" borderId="0" xfId="0" applyFont="1" applyAlignment="1">
      <alignment horizontal="center" vertical="center" wrapText="1"/>
    </xf>
    <xf numFmtId="0" fontId="0" fillId="0" borderId="0" xfId="0" applyFont="1" applyAlignment="1"/>
    <xf numFmtId="0" fontId="14" fillId="0" borderId="0" xfId="0" quotePrefix="1" applyFont="1" applyAlignment="1">
      <alignment horizontal="center" vertical="center" wrapText="1"/>
    </xf>
    <xf numFmtId="0" fontId="20" fillId="0" borderId="0" xfId="0" applyFont="1" applyAlignment="1">
      <alignment horizontal="center" wrapText="1"/>
    </xf>
    <xf numFmtId="170" fontId="0" fillId="0" borderId="0" xfId="0" applyNumberFormat="1" applyFont="1" applyAlignment="1" applyProtection="1"/>
    <xf numFmtId="167" fontId="0" fillId="0" borderId="0" xfId="0" applyNumberFormat="1" applyFont="1" applyAlignment="1" applyProtection="1"/>
    <xf numFmtId="175" fontId="0" fillId="0" borderId="0" xfId="0" applyNumberFormat="1" applyFont="1" applyAlignment="1" applyProtection="1"/>
    <xf numFmtId="0" fontId="51" fillId="0" borderId="13" xfId="0" applyNumberFormat="1" applyFont="1" applyFill="1" applyBorder="1" applyAlignment="1" applyProtection="1">
      <alignment horizontal="right" vertical="center" wrapText="1"/>
    </xf>
    <xf numFmtId="170" fontId="51" fillId="26" borderId="12" xfId="0" applyNumberFormat="1" applyFont="1" applyFill="1" applyBorder="1" applyAlignment="1" applyProtection="1">
      <alignment horizontal="right" vertical="center" wrapText="1"/>
    </xf>
    <xf numFmtId="0" fontId="49" fillId="27" borderId="9" xfId="0" applyFont="1" applyFill="1" applyBorder="1" applyAlignment="1" applyProtection="1">
      <alignment horizontal="center" vertical="center" wrapText="1"/>
    </xf>
    <xf numFmtId="0" fontId="49" fillId="27" borderId="11" xfId="0" applyFont="1" applyFill="1" applyBorder="1" applyAlignment="1" applyProtection="1">
      <alignment horizontal="center" vertical="center" wrapText="1"/>
    </xf>
    <xf numFmtId="0" fontId="52" fillId="25" borderId="9" xfId="0" applyFont="1" applyFill="1" applyBorder="1" applyAlignment="1" applyProtection="1">
      <alignment horizontal="center" wrapText="1"/>
    </xf>
    <xf numFmtId="0" fontId="52" fillId="25" borderId="11" xfId="0" applyFont="1" applyFill="1" applyBorder="1" applyAlignment="1" applyProtection="1">
      <alignment horizontal="center" wrapText="1"/>
    </xf>
    <xf numFmtId="170" fontId="52" fillId="25" borderId="9" xfId="0" applyNumberFormat="1" applyFont="1" applyFill="1" applyBorder="1" applyAlignment="1" applyProtection="1">
      <alignment horizontal="center"/>
    </xf>
    <xf numFmtId="0" fontId="52" fillId="25" borderId="11" xfId="0" applyFont="1" applyFill="1" applyBorder="1" applyAlignment="1" applyProtection="1">
      <alignment horizontal="center"/>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colors>
    <mruColors>
      <color rgb="FFB7E1CD"/>
      <color rgb="FF7AD694"/>
      <color rgb="FFF3F3F3"/>
      <color rgb="FF000000"/>
      <color rgb="FFFBDAD7"/>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29</xdr:row>
      <xdr:rowOff>19050</xdr:rowOff>
    </xdr:from>
    <xdr:to>
      <xdr:col>10</xdr:col>
      <xdr:colOff>810909</xdr:colOff>
      <xdr:row>41</xdr:row>
      <xdr:rowOff>190859</xdr:rowOff>
    </xdr:to>
    <xdr:pic>
      <xdr:nvPicPr>
        <xdr:cNvPr id="2" name="Image 1">
          <a:extLst>
            <a:ext uri="{FF2B5EF4-FFF2-40B4-BE49-F238E27FC236}">
              <a16:creationId xmlns:a16="http://schemas.microsoft.com/office/drawing/2014/main" id="{1CAFB516-15B7-2A58-423A-CD1D88631317}"/>
            </a:ext>
          </a:extLst>
        </xdr:cNvPr>
        <xdr:cNvPicPr>
          <a:picLocks noChangeAspect="1"/>
        </xdr:cNvPicPr>
      </xdr:nvPicPr>
      <xdr:blipFill>
        <a:blip xmlns:r="http://schemas.openxmlformats.org/officeDocument/2006/relationships" r:embed="rId1"/>
        <a:stretch>
          <a:fillRect/>
        </a:stretch>
      </xdr:blipFill>
      <xdr:spPr>
        <a:xfrm>
          <a:off x="352425" y="7572375"/>
          <a:ext cx="9202434" cy="25721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F95"/>
  <sheetViews>
    <sheetView showGridLines="0" tabSelected="1" topLeftCell="A28" zoomScaleNormal="100" workbookViewId="0">
      <selection activeCell="H90" sqref="H90"/>
    </sheetView>
  </sheetViews>
  <sheetFormatPr baseColWidth="10" defaultColWidth="12.5703125" defaultRowHeight="15.75" customHeight="1" x14ac:dyDescent="0.2"/>
  <cols>
    <col min="1" max="1" width="35.7109375" style="20" customWidth="1"/>
    <col min="2" max="2" width="48.42578125" style="20" customWidth="1"/>
    <col min="3" max="3" width="21.28515625" style="20" customWidth="1"/>
    <col min="4" max="4" width="17.7109375" style="20" customWidth="1"/>
    <col min="5" max="5" width="22.5703125" style="20" customWidth="1"/>
    <col min="6" max="6" width="17.7109375" style="20" customWidth="1"/>
    <col min="7" max="16384" width="12.5703125" style="20"/>
  </cols>
  <sheetData>
    <row r="1" spans="1:6" ht="26.25" x14ac:dyDescent="0.4">
      <c r="A1" s="231" t="s">
        <v>43</v>
      </c>
      <c r="B1" s="232"/>
      <c r="C1" s="232"/>
      <c r="D1" s="232"/>
      <c r="E1" s="19"/>
    </row>
    <row r="2" spans="1:6" ht="26.25" x14ac:dyDescent="0.4">
      <c r="A2" s="139"/>
      <c r="C2" s="140"/>
      <c r="D2" s="142" t="s">
        <v>133</v>
      </c>
      <c r="E2" s="19"/>
    </row>
    <row r="3" spans="1:6" ht="15" thickBot="1" x14ac:dyDescent="0.25">
      <c r="A3" s="21"/>
      <c r="B3" s="22"/>
      <c r="C3" s="22"/>
      <c r="D3" s="22"/>
      <c r="E3" s="19"/>
    </row>
    <row r="4" spans="1:6" ht="129.75" customHeight="1" thickBot="1" x14ac:dyDescent="0.35">
      <c r="A4" s="233" t="s">
        <v>129</v>
      </c>
      <c r="B4" s="234"/>
      <c r="C4" s="234"/>
      <c r="D4" s="234"/>
      <c r="E4" s="235"/>
    </row>
    <row r="5" spans="1:6" ht="15" thickBot="1" x14ac:dyDescent="0.25">
      <c r="A5" s="32"/>
      <c r="B5" s="32"/>
      <c r="C5" s="31"/>
      <c r="D5" s="30"/>
      <c r="E5" s="189"/>
    </row>
    <row r="6" spans="1:6" ht="17.25" customHeight="1" thickBot="1" x14ac:dyDescent="0.3">
      <c r="A6" s="220" t="s">
        <v>56</v>
      </c>
      <c r="B6" s="221"/>
      <c r="C6" s="23" t="s">
        <v>127</v>
      </c>
      <c r="D6" s="174"/>
      <c r="E6" s="190" t="s">
        <v>128</v>
      </c>
      <c r="F6" s="19"/>
    </row>
    <row r="7" spans="1:6" ht="12.75" x14ac:dyDescent="0.2">
      <c r="A7" s="191" t="s">
        <v>58</v>
      </c>
      <c r="B7" s="224"/>
      <c r="C7" s="89"/>
      <c r="D7" s="180"/>
      <c r="E7" s="88"/>
      <c r="F7" s="25"/>
    </row>
    <row r="8" spans="1:6" ht="14.25" x14ac:dyDescent="0.2">
      <c r="A8" s="191" t="s">
        <v>59</v>
      </c>
      <c r="B8" s="224"/>
      <c r="C8" s="89"/>
      <c r="D8" s="180"/>
      <c r="E8" s="89"/>
      <c r="F8" s="26"/>
    </row>
    <row r="9" spans="1:6" ht="14.25" x14ac:dyDescent="0.2">
      <c r="A9" s="191" t="s">
        <v>60</v>
      </c>
      <c r="B9" s="224"/>
      <c r="C9" s="89"/>
      <c r="D9" s="180"/>
      <c r="E9" s="89"/>
      <c r="F9" s="26"/>
    </row>
    <row r="10" spans="1:6" ht="14.25" x14ac:dyDescent="0.2">
      <c r="A10" s="195" t="s">
        <v>46</v>
      </c>
      <c r="B10" s="227"/>
      <c r="C10" s="89"/>
      <c r="D10" s="180"/>
      <c r="E10" s="89"/>
      <c r="F10" s="26"/>
    </row>
    <row r="11" spans="1:6" ht="14.25" x14ac:dyDescent="0.2">
      <c r="A11" s="228" t="s">
        <v>0</v>
      </c>
      <c r="B11" s="224"/>
      <c r="C11" s="89"/>
      <c r="D11" s="180"/>
      <c r="E11" s="89"/>
      <c r="F11" s="26"/>
    </row>
    <row r="12" spans="1:6" ht="14.25" x14ac:dyDescent="0.2">
      <c r="A12" s="228" t="s">
        <v>1</v>
      </c>
      <c r="B12" s="224"/>
      <c r="C12" s="89"/>
      <c r="D12" s="180"/>
      <c r="E12" s="89"/>
      <c r="F12" s="26"/>
    </row>
    <row r="13" spans="1:6" ht="14.25" x14ac:dyDescent="0.2">
      <c r="A13" s="229" t="s">
        <v>2</v>
      </c>
      <c r="B13" s="230"/>
      <c r="C13" s="89"/>
      <c r="D13" s="180"/>
      <c r="E13" s="89"/>
      <c r="F13" s="27"/>
    </row>
    <row r="14" spans="1:6" ht="14.25" x14ac:dyDescent="0.2">
      <c r="A14" s="229" t="s">
        <v>3</v>
      </c>
      <c r="B14" s="230"/>
      <c r="C14" s="90"/>
      <c r="D14" s="181"/>
      <c r="E14" s="90"/>
      <c r="F14" s="19"/>
    </row>
    <row r="15" spans="1:6" ht="14.25" x14ac:dyDescent="0.2">
      <c r="A15" s="195" t="s">
        <v>104</v>
      </c>
      <c r="B15" s="224"/>
      <c r="C15" s="91"/>
      <c r="D15" s="182"/>
      <c r="E15" s="92"/>
      <c r="F15" s="26"/>
    </row>
    <row r="16" spans="1:6" ht="14.25" x14ac:dyDescent="0.2">
      <c r="A16" s="28"/>
      <c r="B16" s="29" t="s">
        <v>55</v>
      </c>
      <c r="C16" s="91"/>
      <c r="D16" s="182"/>
      <c r="E16" s="91"/>
      <c r="F16" s="26"/>
    </row>
    <row r="17" spans="1:6" ht="15" thickBot="1" x14ac:dyDescent="0.25">
      <c r="A17" s="225" t="s">
        <v>57</v>
      </c>
      <c r="B17" s="226"/>
      <c r="C17" s="93"/>
      <c r="D17" s="182"/>
      <c r="E17" s="93"/>
      <c r="F17" s="26"/>
    </row>
    <row r="18" spans="1:6" ht="15" thickBot="1" x14ac:dyDescent="0.25">
      <c r="A18" s="30"/>
      <c r="B18" s="30"/>
      <c r="C18" s="31"/>
      <c r="D18" s="162"/>
      <c r="E18" s="32"/>
      <c r="F18" s="33"/>
    </row>
    <row r="19" spans="1:6" ht="16.5" thickBot="1" x14ac:dyDescent="0.3">
      <c r="A19" s="220" t="s">
        <v>53</v>
      </c>
      <c r="B19" s="221"/>
      <c r="C19" s="23" t="s">
        <v>127</v>
      </c>
      <c r="D19" s="174"/>
      <c r="E19" s="190" t="s">
        <v>128</v>
      </c>
      <c r="F19" s="19"/>
    </row>
    <row r="20" spans="1:6" ht="25.5" customHeight="1" x14ac:dyDescent="0.2">
      <c r="A20" s="193" t="s">
        <v>49</v>
      </c>
      <c r="B20" s="211"/>
      <c r="C20" s="45" t="e">
        <f>+C15/C11</f>
        <v>#DIV/0!</v>
      </c>
      <c r="D20" s="153"/>
      <c r="E20" s="34" t="e">
        <f>+E15/E11</f>
        <v>#DIV/0!</v>
      </c>
      <c r="F20" s="19"/>
    </row>
    <row r="21" spans="1:6" ht="14.25" hidden="1" x14ac:dyDescent="0.2">
      <c r="A21" s="35" t="s">
        <v>6</v>
      </c>
      <c r="B21" s="36"/>
      <c r="C21" s="37" t="e">
        <f>+IF(C24&lt;107%,Barèmes!B4,+IF(C24&lt;=117%,Barèmes!B5,Barèmes!B6))</f>
        <v>#DIV/0!</v>
      </c>
      <c r="D21" s="154"/>
      <c r="E21" s="37" t="e">
        <f>+IF(E24&lt;107%,Barèmes!E4,+IF(E24&lt;=120%,Barèmes!E5,Barèmes!E6))</f>
        <v>#DIV/0!</v>
      </c>
      <c r="F21" s="33"/>
    </row>
    <row r="22" spans="1:6" ht="21" hidden="1" customHeight="1" x14ac:dyDescent="0.2">
      <c r="A22" s="38" t="s">
        <v>7</v>
      </c>
      <c r="B22" s="36"/>
      <c r="C22" s="37" t="e">
        <f>+IF(C24&lt;107%,Barèmes!B9,+IF(C24&lt;=117%,Barèmes!B10,Barèmes!B11))</f>
        <v>#DIV/0!</v>
      </c>
      <c r="D22" s="154"/>
      <c r="E22" s="37" t="e">
        <f>+IF(E24&lt;107%,Barèmes!E9,+IF(E24&lt;=120%,Barèmes!E10,Barèmes!E11))</f>
        <v>#DIV/0!</v>
      </c>
      <c r="F22" s="39"/>
    </row>
    <row r="23" spans="1:6" ht="12.75" hidden="1" customHeight="1" x14ac:dyDescent="0.2">
      <c r="A23" s="38"/>
      <c r="B23" s="40"/>
      <c r="C23" s="37"/>
      <c r="D23" s="154"/>
      <c r="E23" s="37"/>
      <c r="F23" s="39"/>
    </row>
    <row r="24" spans="1:6" ht="25.5" customHeight="1" x14ac:dyDescent="0.2">
      <c r="A24" s="208" t="s">
        <v>4</v>
      </c>
      <c r="B24" s="219"/>
      <c r="C24" s="41" t="e">
        <f>+C12/C11</f>
        <v>#DIV/0!</v>
      </c>
      <c r="D24" s="155"/>
      <c r="E24" s="41" t="e">
        <f>+E12/E11</f>
        <v>#DIV/0!</v>
      </c>
      <c r="F24" s="39"/>
    </row>
    <row r="25" spans="1:6" ht="12.75" x14ac:dyDescent="0.2">
      <c r="A25" s="42"/>
      <c r="B25" s="43"/>
      <c r="C25" s="41"/>
      <c r="D25" s="155"/>
      <c r="E25" s="41"/>
      <c r="F25" s="39"/>
    </row>
    <row r="26" spans="1:6" ht="12.75" x14ac:dyDescent="0.2">
      <c r="A26" s="222" t="s">
        <v>8</v>
      </c>
      <c r="B26" s="223"/>
      <c r="C26" s="37" t="e">
        <f>IF(C13="non",C22,C21)</f>
        <v>#DIV/0!</v>
      </c>
      <c r="D26" s="154"/>
      <c r="E26" s="37" t="e">
        <f>IF(E13="non",E22,E21)</f>
        <v>#DIV/0!</v>
      </c>
      <c r="F26" s="39"/>
    </row>
    <row r="27" spans="1:6" ht="12.75" x14ac:dyDescent="0.2">
      <c r="A27" s="44"/>
      <c r="B27" s="40"/>
      <c r="C27" s="37"/>
      <c r="D27" s="154"/>
      <c r="E27" s="37"/>
      <c r="F27" s="39"/>
    </row>
    <row r="28" spans="1:6" ht="38.25" customHeight="1" x14ac:dyDescent="0.2">
      <c r="A28" s="193" t="s">
        <v>52</v>
      </c>
      <c r="B28" s="211"/>
      <c r="C28" s="45" t="e">
        <f>IF(C20&lt;C26,C20,C26)*0.66</f>
        <v>#DIV/0!</v>
      </c>
      <c r="D28" s="153"/>
      <c r="E28" s="45" t="e">
        <f>IF(E20&lt;E26,E20,E26)*0.66</f>
        <v>#DIV/0!</v>
      </c>
      <c r="F28" s="39"/>
    </row>
    <row r="29" spans="1:6" ht="25.5" customHeight="1" x14ac:dyDescent="0.2">
      <c r="A29" s="216" t="s">
        <v>54</v>
      </c>
      <c r="B29" s="46" t="s">
        <v>61</v>
      </c>
      <c r="C29" s="47" t="e">
        <f>C12/C10</f>
        <v>#DIV/0!</v>
      </c>
      <c r="D29" s="155"/>
      <c r="E29" s="47" t="e">
        <f>E12/E10</f>
        <v>#DIV/0!</v>
      </c>
      <c r="F29" s="39"/>
    </row>
    <row r="30" spans="1:6" ht="25.5" customHeight="1" x14ac:dyDescent="0.2">
      <c r="A30" s="216"/>
      <c r="B30" s="46" t="s">
        <v>62</v>
      </c>
      <c r="C30" s="47" t="e">
        <f>C11/C10</f>
        <v>#DIV/0!</v>
      </c>
      <c r="D30" s="155"/>
      <c r="E30" s="47" t="e">
        <f>E11/E10</f>
        <v>#DIV/0!</v>
      </c>
      <c r="F30" s="39"/>
    </row>
    <row r="31" spans="1:6" ht="25.5" customHeight="1" x14ac:dyDescent="0.2">
      <c r="A31" s="216"/>
      <c r="B31" s="143" t="s">
        <v>98</v>
      </c>
      <c r="C31" s="48" t="e">
        <f>C12/C7</f>
        <v>#DIV/0!</v>
      </c>
      <c r="D31" s="156"/>
      <c r="E31" s="48" t="e">
        <f>E12/E7</f>
        <v>#DIV/0!</v>
      </c>
      <c r="F31" s="39"/>
    </row>
    <row r="32" spans="1:6" ht="25.5" customHeight="1" x14ac:dyDescent="0.2">
      <c r="A32" s="216"/>
      <c r="B32" s="143" t="s">
        <v>130</v>
      </c>
      <c r="C32" s="49" t="e">
        <f>C16/C15</f>
        <v>#DIV/0!</v>
      </c>
      <c r="D32" s="157"/>
      <c r="E32" s="49" t="e">
        <f>E16/E15</f>
        <v>#DIV/0!</v>
      </c>
      <c r="F32" s="39"/>
    </row>
    <row r="33" spans="1:6" ht="13.5" thickBot="1" x14ac:dyDescent="0.25">
      <c r="A33" s="50"/>
      <c r="B33" s="51"/>
      <c r="C33" s="52"/>
      <c r="D33" s="175"/>
      <c r="E33" s="52"/>
      <c r="F33" s="39"/>
    </row>
    <row r="34" spans="1:6" ht="51" customHeight="1" thickBot="1" x14ac:dyDescent="0.25">
      <c r="A34" s="209" t="s">
        <v>63</v>
      </c>
      <c r="B34" s="210"/>
      <c r="C34" s="53" t="e">
        <f>(C28*C12-C17)*C14</f>
        <v>#DIV/0!</v>
      </c>
      <c r="D34" s="176"/>
      <c r="E34" s="53" t="e">
        <f>(E28*E12-E17)*E14</f>
        <v>#DIV/0!</v>
      </c>
      <c r="F34" s="39"/>
    </row>
    <row r="35" spans="1:6" ht="13.5" thickBot="1" x14ac:dyDescent="0.25">
      <c r="A35" s="44"/>
      <c r="B35" s="54"/>
      <c r="C35" s="55"/>
      <c r="D35" s="158"/>
      <c r="E35" s="55"/>
      <c r="F35" s="39"/>
    </row>
    <row r="36" spans="1:6" ht="55.9" customHeight="1" thickBot="1" x14ac:dyDescent="0.25">
      <c r="A36" s="217" t="s">
        <v>64</v>
      </c>
      <c r="B36" s="210"/>
      <c r="C36" s="53" t="e">
        <f>6*C7*C28*C14</f>
        <v>#DIV/0!</v>
      </c>
      <c r="D36" s="159"/>
      <c r="E36" s="151"/>
    </row>
    <row r="37" spans="1:6" ht="51.75" customHeight="1" thickBot="1" x14ac:dyDescent="0.25">
      <c r="A37" s="217" t="s">
        <v>111</v>
      </c>
      <c r="B37" s="218"/>
      <c r="C37" s="152"/>
      <c r="D37" s="177"/>
      <c r="E37" s="53" t="e">
        <f>6*E8*E28*E14</f>
        <v>#DIV/0!</v>
      </c>
      <c r="F37" s="39"/>
    </row>
    <row r="38" spans="1:6" ht="13.5" thickBot="1" x14ac:dyDescent="0.25">
      <c r="A38" s="56"/>
      <c r="B38" s="57"/>
      <c r="C38" s="58"/>
      <c r="D38" s="178"/>
      <c r="E38" s="59"/>
      <c r="F38" s="62"/>
    </row>
    <row r="39" spans="1:6" ht="16.5" thickBot="1" x14ac:dyDescent="0.3">
      <c r="A39" s="60" t="s">
        <v>9</v>
      </c>
      <c r="B39" s="61"/>
      <c r="C39" s="23" t="str">
        <f>C6</f>
        <v>Réel 2024</v>
      </c>
      <c r="D39" s="174"/>
      <c r="E39" s="24" t="str">
        <f>E6</f>
        <v>Prév 2025</v>
      </c>
      <c r="F39" s="19"/>
    </row>
    <row r="40" spans="1:6" x14ac:dyDescent="0.25">
      <c r="A40" s="63"/>
      <c r="B40" s="30"/>
      <c r="C40" s="64"/>
      <c r="D40" s="160"/>
      <c r="E40" s="65"/>
      <c r="F40" s="19"/>
    </row>
    <row r="41" spans="1:6" ht="14.25" x14ac:dyDescent="0.2">
      <c r="A41" s="193" t="s">
        <v>50</v>
      </c>
      <c r="B41" s="211"/>
      <c r="C41" s="34" t="e">
        <f>+C17/C12</f>
        <v>#DIV/0!</v>
      </c>
      <c r="D41" s="161"/>
      <c r="E41" s="34" t="e">
        <f>+E17/E12</f>
        <v>#DIV/0!</v>
      </c>
      <c r="F41" s="33"/>
    </row>
    <row r="42" spans="1:6" ht="16.5" thickBot="1" x14ac:dyDescent="0.3">
      <c r="A42" s="63"/>
      <c r="B42" s="30"/>
      <c r="C42" s="66"/>
      <c r="D42" s="160"/>
      <c r="E42" s="67"/>
      <c r="F42" s="19"/>
    </row>
    <row r="43" spans="1:6" ht="39" thickBot="1" x14ac:dyDescent="0.25">
      <c r="A43" s="68" t="s">
        <v>66</v>
      </c>
      <c r="B43" s="186" t="s">
        <v>119</v>
      </c>
      <c r="C43" s="53" t="e">
        <f>+IF(C41&lt;=Barèmes!C14,Barèmes!B14*C7,+IF(C41&lt;=Barèmes!C15,Barèmes!B15*C7,+IF(C41&lt;=Barèmes!C16,Barèmes!B16*C7,0)))</f>
        <v>#DIV/0!</v>
      </c>
      <c r="D43" s="176"/>
      <c r="E43" s="53" t="e">
        <f>+IF(E41&lt;Barèmes!F14,Barèmes!E14*E7,+IF(E41&lt;=Barèmes!F15,Barèmes!E15*E7,+IF(E41&lt;Barèmes!F16,Barèmes!E16*E7,0)))</f>
        <v>#DIV/0!</v>
      </c>
      <c r="F43" s="33"/>
    </row>
    <row r="44" spans="1:6" ht="15" thickBot="1" x14ac:dyDescent="0.25">
      <c r="A44" s="69"/>
      <c r="B44" s="69"/>
      <c r="C44" s="70"/>
      <c r="D44" s="162"/>
      <c r="E44" s="30"/>
      <c r="F44" s="33"/>
    </row>
    <row r="45" spans="1:6" ht="16.5" thickBot="1" x14ac:dyDescent="0.25">
      <c r="A45" s="71" t="s">
        <v>10</v>
      </c>
      <c r="B45" s="72"/>
      <c r="C45" s="23" t="s">
        <v>127</v>
      </c>
      <c r="D45" s="174"/>
      <c r="E45" s="190" t="s">
        <v>128</v>
      </c>
      <c r="F45" s="33"/>
    </row>
    <row r="46" spans="1:6" ht="14.25" x14ac:dyDescent="0.2">
      <c r="A46" s="73"/>
      <c r="B46" s="74" t="s">
        <v>51</v>
      </c>
      <c r="C46" s="75" t="e">
        <f>+C9/C8</f>
        <v>#DIV/0!</v>
      </c>
      <c r="D46" s="163"/>
      <c r="E46" s="75" t="e">
        <f>+E9/E8</f>
        <v>#DIV/0!</v>
      </c>
      <c r="F46" s="33"/>
    </row>
    <row r="47" spans="1:6" ht="38.25" x14ac:dyDescent="0.2">
      <c r="A47" s="44" t="s">
        <v>48</v>
      </c>
      <c r="B47" s="76" t="s">
        <v>11</v>
      </c>
      <c r="C47" s="77" t="e">
        <f>+IF(C46=0,0%,+IF(C46&lt;=5%,15%,+IF(C46&lt;=7.5%,30%,45%)))</f>
        <v>#DIV/0!</v>
      </c>
      <c r="D47" s="164"/>
      <c r="E47" s="77" t="e">
        <f>+IF(E46=0,0%,+IF(E46&lt;=5%,15%,+IF(E46&lt;=7.5%,30%,45%)))</f>
        <v>#DIV/0!</v>
      </c>
      <c r="F47" s="33"/>
    </row>
    <row r="48" spans="1:6" ht="14.25" x14ac:dyDescent="0.2">
      <c r="A48" s="78"/>
      <c r="B48" s="76"/>
      <c r="C48" s="77"/>
      <c r="D48" s="164"/>
      <c r="E48" s="77"/>
      <c r="F48" s="33"/>
    </row>
    <row r="49" spans="1:6" ht="14.25" x14ac:dyDescent="0.2">
      <c r="A49" s="73"/>
      <c r="B49" s="43" t="s">
        <v>114</v>
      </c>
      <c r="C49" s="150" t="e">
        <f>+C15/C7</f>
        <v>#DIV/0!</v>
      </c>
      <c r="D49" s="165"/>
      <c r="E49" s="150" t="e">
        <f>+E15/E7</f>
        <v>#DIV/0!</v>
      </c>
      <c r="F49" s="33"/>
    </row>
    <row r="50" spans="1:6" ht="38.25" x14ac:dyDescent="0.2">
      <c r="A50" s="44" t="s">
        <v>44</v>
      </c>
      <c r="B50" s="76" t="s">
        <v>115</v>
      </c>
      <c r="C50" s="79" t="e">
        <f>+IF(C46=0,0,+IF(C46&lt;=5%,17223,+IF(C46&lt;=7.5%,8611+(C46*172223),21528)))</f>
        <v>#DIV/0!</v>
      </c>
      <c r="D50" s="166"/>
      <c r="E50" s="79" t="e">
        <f>+IF(E46=0,0,+IF(E46&lt;=5%,17624,+IF(E46&lt;=7.5%,8812+(E46*176236),22030)))</f>
        <v>#DIV/0!</v>
      </c>
      <c r="F50" s="33"/>
    </row>
    <row r="51" spans="1:6" ht="14.25" hidden="1" x14ac:dyDescent="0.2">
      <c r="A51" s="193" t="s">
        <v>12</v>
      </c>
      <c r="B51" s="211"/>
      <c r="C51" s="79" t="e">
        <f>+MIN(C50,C49)</f>
        <v>#DIV/0!</v>
      </c>
      <c r="D51" s="166"/>
      <c r="E51" s="79" t="e">
        <f>+MIN(E50,E49)</f>
        <v>#DIV/0!</v>
      </c>
      <c r="F51" s="33"/>
    </row>
    <row r="52" spans="1:6" ht="14.25" x14ac:dyDescent="0.2">
      <c r="A52" s="193" t="s">
        <v>13</v>
      </c>
      <c r="B52" s="211"/>
      <c r="C52" s="80" t="e">
        <f>IF(C47&gt;0,+C46*C47*C51,0)</f>
        <v>#DIV/0!</v>
      </c>
      <c r="D52" s="167"/>
      <c r="E52" s="80" t="e">
        <f>IF(E47&gt;0,+E46*E47*E51,0)</f>
        <v>#DIV/0!</v>
      </c>
      <c r="F52" s="33"/>
    </row>
    <row r="53" spans="1:6" ht="15" thickBot="1" x14ac:dyDescent="0.25">
      <c r="A53" s="193" t="s">
        <v>65</v>
      </c>
      <c r="B53" s="211"/>
      <c r="C53" s="81" t="e">
        <f>IF(C52&lt;1399,+C52,1399)</f>
        <v>#DIV/0!</v>
      </c>
      <c r="D53" s="167"/>
      <c r="E53" s="81" t="e">
        <f>IF(E52&lt;1432,+E52,1432)</f>
        <v>#DIV/0!</v>
      </c>
      <c r="F53" s="33"/>
    </row>
    <row r="54" spans="1:6" ht="26.25" thickBot="1" x14ac:dyDescent="0.25">
      <c r="A54" s="148" t="s">
        <v>67</v>
      </c>
      <c r="B54" s="82" t="s">
        <v>47</v>
      </c>
      <c r="C54" s="83" t="e">
        <f>IF(C52&lt;1300,+C52*C7,1300*C7)</f>
        <v>#DIV/0!</v>
      </c>
      <c r="D54" s="179"/>
      <c r="E54" s="83" t="e">
        <f>IF(E52&lt;1300,+E52*E7,1300*E7)</f>
        <v>#DIV/0!</v>
      </c>
      <c r="F54" s="33"/>
    </row>
    <row r="55" spans="1:6" ht="15" thickBot="1" x14ac:dyDescent="0.25">
      <c r="A55" s="146"/>
      <c r="B55" s="144"/>
      <c r="C55" s="145"/>
      <c r="D55" s="145"/>
      <c r="E55" s="145"/>
      <c r="F55" s="33"/>
    </row>
    <row r="56" spans="1:6" ht="33" customHeight="1" thickBot="1" x14ac:dyDescent="0.25">
      <c r="A56" s="214" t="s">
        <v>122</v>
      </c>
      <c r="B56" s="215"/>
      <c r="C56" s="23" t="s">
        <v>127</v>
      </c>
      <c r="D56" s="174"/>
      <c r="E56" s="190" t="s">
        <v>128</v>
      </c>
      <c r="F56" s="188"/>
    </row>
    <row r="57" spans="1:6" ht="12.75" x14ac:dyDescent="0.2">
      <c r="A57" s="212" t="s">
        <v>121</v>
      </c>
      <c r="B57" s="213"/>
      <c r="C57" s="89"/>
      <c r="D57" s="179"/>
      <c r="E57" s="89"/>
      <c r="F57" s="188"/>
    </row>
    <row r="58" spans="1:6" ht="13.5" thickBot="1" x14ac:dyDescent="0.25">
      <c r="A58" s="195" t="s">
        <v>123</v>
      </c>
      <c r="B58" s="192"/>
      <c r="C58" s="89"/>
      <c r="D58" s="179"/>
      <c r="E58" s="89"/>
      <c r="F58" s="188"/>
    </row>
    <row r="59" spans="1:6" ht="24.75" customHeight="1" thickBot="1" x14ac:dyDescent="0.25">
      <c r="A59" s="148" t="s">
        <v>126</v>
      </c>
      <c r="B59" s="87"/>
      <c r="C59" s="173">
        <f>IF(C57="oui",(Barèmes!C25*C58/12*C7),Barèmes!C24*C58/12*C7)</f>
        <v>0</v>
      </c>
      <c r="D59" s="179"/>
      <c r="E59" s="173">
        <f>IF(E57="oui",(Barèmes!E25*E58/12*E7),Barèmes!E24*E58/12*E7)</f>
        <v>0</v>
      </c>
      <c r="F59" s="188"/>
    </row>
    <row r="60" spans="1:6" ht="14.25" x14ac:dyDescent="0.2">
      <c r="A60" s="144"/>
      <c r="B60" s="144"/>
      <c r="C60" s="145"/>
      <c r="D60" s="145"/>
      <c r="E60" s="145"/>
      <c r="F60" s="33"/>
    </row>
    <row r="61" spans="1:6" ht="15" thickBot="1" x14ac:dyDescent="0.25">
      <c r="A61" s="144"/>
      <c r="B61" s="144"/>
      <c r="C61" s="145"/>
      <c r="D61" s="145"/>
      <c r="E61" s="145"/>
      <c r="F61" s="33"/>
    </row>
    <row r="62" spans="1:6" ht="16.5" thickBot="1" x14ac:dyDescent="0.25">
      <c r="A62" s="71" t="s">
        <v>99</v>
      </c>
      <c r="B62" s="72"/>
      <c r="C62" s="23" t="str">
        <f>C6</f>
        <v>Réel 2024</v>
      </c>
      <c r="D62" s="174"/>
      <c r="E62" s="168" t="str">
        <f>E6</f>
        <v>Prév 2025</v>
      </c>
      <c r="F62" s="33"/>
    </row>
    <row r="63" spans="1:6" ht="14.25" x14ac:dyDescent="0.2">
      <c r="A63" s="144"/>
      <c r="B63" s="146" t="s">
        <v>100</v>
      </c>
      <c r="C63" s="147"/>
      <c r="D63" s="183"/>
      <c r="E63" s="147"/>
      <c r="F63" s="33"/>
    </row>
    <row r="64" spans="1:6" ht="14.25" x14ac:dyDescent="0.2">
      <c r="A64" s="144"/>
      <c r="B64" s="146" t="s">
        <v>101</v>
      </c>
      <c r="C64" s="149">
        <f>IF(C63&gt;3,3,C63)</f>
        <v>0</v>
      </c>
      <c r="D64" s="149"/>
      <c r="E64" s="149">
        <f>IF(E63&gt;3,3,E63)</f>
        <v>0</v>
      </c>
      <c r="F64" s="33"/>
    </row>
    <row r="65" spans="1:6" ht="39" thickBot="1" x14ac:dyDescent="0.25">
      <c r="A65" s="148" t="s">
        <v>102</v>
      </c>
      <c r="B65" s="87" t="s">
        <v>105</v>
      </c>
      <c r="C65" s="83" t="e">
        <f>C64*10*C7*C28*C14</f>
        <v>#DIV/0!</v>
      </c>
      <c r="D65" s="179"/>
      <c r="E65" s="83" t="e">
        <f>E64*10*E7*E28*E14</f>
        <v>#DIV/0!</v>
      </c>
      <c r="F65" s="33"/>
    </row>
    <row r="66" spans="1:6" ht="26.25" customHeight="1" thickBot="1" x14ac:dyDescent="0.25">
      <c r="A66" s="146"/>
      <c r="B66" s="144"/>
      <c r="C66" s="145"/>
      <c r="D66" s="145"/>
      <c r="E66" s="145"/>
      <c r="F66" s="33"/>
    </row>
    <row r="67" spans="1:6" ht="56.25" customHeight="1" thickBot="1" x14ac:dyDescent="0.25">
      <c r="A67" s="258" t="s">
        <v>134</v>
      </c>
      <c r="B67" s="259"/>
      <c r="C67" s="257" t="e">
        <f>C34+C36+C43+C54+C59+C65</f>
        <v>#DIV/0!</v>
      </c>
      <c r="D67" s="256"/>
      <c r="E67" s="257" t="e">
        <f>E34+E37+E43+E54+E59+E65</f>
        <v>#DIV/0!</v>
      </c>
      <c r="F67" s="33"/>
    </row>
    <row r="68" spans="1:6" ht="15" thickBot="1" x14ac:dyDescent="0.25">
      <c r="A68" s="146"/>
      <c r="B68" s="144"/>
      <c r="C68" s="145"/>
      <c r="D68" s="145"/>
      <c r="E68" s="145"/>
      <c r="F68" s="19"/>
    </row>
    <row r="69" spans="1:6" ht="16.5" thickBot="1" x14ac:dyDescent="0.25">
      <c r="A69" s="71" t="s">
        <v>28</v>
      </c>
      <c r="B69" s="170"/>
      <c r="C69" s="200" t="str">
        <f>C6</f>
        <v>Réel 2024</v>
      </c>
      <c r="D69" s="201"/>
      <c r="E69" s="202" t="str">
        <f>E6</f>
        <v>Prév 2025</v>
      </c>
      <c r="F69" s="203"/>
    </row>
    <row r="70" spans="1:6" ht="38.25" customHeight="1" thickBot="1" x14ac:dyDescent="0.25">
      <c r="A70" s="84"/>
      <c r="B70" s="171"/>
      <c r="C70" s="198" t="s">
        <v>29</v>
      </c>
      <c r="D70" s="199"/>
      <c r="E70" s="198" t="s">
        <v>29</v>
      </c>
      <c r="F70" s="199"/>
    </row>
    <row r="71" spans="1:6" ht="25.5" x14ac:dyDescent="0.2">
      <c r="A71" s="84"/>
      <c r="B71" s="171"/>
      <c r="C71" s="85" t="s">
        <v>116</v>
      </c>
      <c r="D71" s="85" t="s">
        <v>117</v>
      </c>
      <c r="E71" s="85" t="s">
        <v>116</v>
      </c>
      <c r="F71" s="85" t="s">
        <v>117</v>
      </c>
    </row>
    <row r="72" spans="1:6" ht="12.75" x14ac:dyDescent="0.2">
      <c r="A72" s="191" t="s">
        <v>30</v>
      </c>
      <c r="B72" s="192"/>
      <c r="C72" s="89"/>
      <c r="D72" s="89"/>
      <c r="E72" s="89"/>
      <c r="F72" s="89"/>
    </row>
    <row r="73" spans="1:6" ht="12.75" x14ac:dyDescent="0.2">
      <c r="A73" s="191" t="s">
        <v>31</v>
      </c>
      <c r="B73" s="192"/>
      <c r="C73" s="89"/>
      <c r="D73" s="89"/>
      <c r="E73" s="89"/>
      <c r="F73" s="89"/>
    </row>
    <row r="74" spans="1:6" ht="12.75" x14ac:dyDescent="0.2">
      <c r="A74" s="191" t="s">
        <v>32</v>
      </c>
      <c r="B74" s="192"/>
      <c r="C74" s="89"/>
      <c r="D74" s="89"/>
      <c r="E74" s="89"/>
      <c r="F74" s="89"/>
    </row>
    <row r="75" spans="1:6" ht="12.75" x14ac:dyDescent="0.2">
      <c r="A75" s="191" t="s">
        <v>33</v>
      </c>
      <c r="B75" s="192"/>
      <c r="C75" s="89"/>
      <c r="D75" s="89"/>
      <c r="E75" s="89"/>
      <c r="F75" s="89"/>
    </row>
    <row r="76" spans="1:6" ht="12.75" x14ac:dyDescent="0.2">
      <c r="A76" s="191" t="s">
        <v>34</v>
      </c>
      <c r="B76" s="192"/>
      <c r="C76" s="89"/>
      <c r="D76" s="89"/>
      <c r="E76" s="89"/>
      <c r="F76" s="89"/>
    </row>
    <row r="77" spans="1:6" ht="12.75" x14ac:dyDescent="0.2">
      <c r="A77" s="191" t="s">
        <v>35</v>
      </c>
      <c r="B77" s="192"/>
      <c r="C77" s="89"/>
      <c r="D77" s="89"/>
      <c r="E77" s="89"/>
      <c r="F77" s="89"/>
    </row>
    <row r="78" spans="1:6" ht="12.75" x14ac:dyDescent="0.2">
      <c r="A78" s="191" t="s">
        <v>36</v>
      </c>
      <c r="B78" s="192"/>
      <c r="C78" s="89"/>
      <c r="D78" s="89"/>
      <c r="E78" s="89"/>
      <c r="F78" s="89"/>
    </row>
    <row r="79" spans="1:6" ht="12.75" x14ac:dyDescent="0.2">
      <c r="A79" s="191" t="s">
        <v>37</v>
      </c>
      <c r="B79" s="192"/>
      <c r="C79" s="89"/>
      <c r="D79" s="89"/>
      <c r="E79" s="89"/>
      <c r="F79" s="89"/>
    </row>
    <row r="80" spans="1:6" ht="12.75" x14ac:dyDescent="0.2">
      <c r="A80" s="191" t="s">
        <v>38</v>
      </c>
      <c r="B80" s="192"/>
      <c r="C80" s="89"/>
      <c r="D80" s="89"/>
      <c r="E80" s="89"/>
      <c r="F80" s="89"/>
    </row>
    <row r="81" spans="1:6" ht="12.75" x14ac:dyDescent="0.2">
      <c r="A81" s="191" t="s">
        <v>39</v>
      </c>
      <c r="B81" s="192"/>
      <c r="C81" s="89"/>
      <c r="D81" s="89"/>
      <c r="E81" s="89"/>
      <c r="F81" s="89"/>
    </row>
    <row r="82" spans="1:6" ht="12.75" x14ac:dyDescent="0.2">
      <c r="A82" s="191" t="s">
        <v>40</v>
      </c>
      <c r="B82" s="192"/>
      <c r="C82" s="89"/>
      <c r="D82" s="89"/>
      <c r="E82" s="89"/>
      <c r="F82" s="89"/>
    </row>
    <row r="83" spans="1:6" ht="12.75" x14ac:dyDescent="0.2">
      <c r="A83" s="191" t="s">
        <v>41</v>
      </c>
      <c r="B83" s="192"/>
      <c r="C83" s="138"/>
      <c r="D83" s="138"/>
      <c r="E83" s="138"/>
      <c r="F83" s="138"/>
    </row>
    <row r="84" spans="1:6" ht="12.75" x14ac:dyDescent="0.2">
      <c r="A84" s="193" t="s">
        <v>42</v>
      </c>
      <c r="B84" s="194"/>
      <c r="C84" s="86">
        <f>(C72+C73+C74+C75+C76+C77+C78+C79+C80+C81+C82+C83)/12</f>
        <v>0</v>
      </c>
      <c r="D84" s="86">
        <f>(D72+D73+D74+D75+D76+D77+D78+D79+D80+D81+D82+D83)/12</f>
        <v>0</v>
      </c>
      <c r="E84" s="86">
        <f>(E72+E73+E74+E75+E76+E77+E78+E79+E80+E81+E82+E83)/12</f>
        <v>0</v>
      </c>
      <c r="F84" s="86">
        <f>(F72+F73+F74+F75+F76+F77+F78+F79+F80+F81+F82+F83)/12</f>
        <v>0</v>
      </c>
    </row>
    <row r="85" spans="1:6" ht="43.5" customHeight="1" x14ac:dyDescent="0.2">
      <c r="A85" s="208" t="s">
        <v>131</v>
      </c>
      <c r="B85" s="194"/>
      <c r="C85" s="91"/>
      <c r="D85" s="184"/>
      <c r="E85" s="91"/>
      <c r="F85" s="184"/>
    </row>
    <row r="86" spans="1:6" ht="43.5" customHeight="1" thickBot="1" x14ac:dyDescent="0.25">
      <c r="A86" s="206" t="s">
        <v>118</v>
      </c>
      <c r="B86" s="207"/>
      <c r="C86" s="184"/>
      <c r="D86" s="91"/>
      <c r="E86" s="184"/>
      <c r="F86" s="91"/>
    </row>
    <row r="87" spans="1:6" ht="24.75" customHeight="1" thickBot="1" x14ac:dyDescent="0.25">
      <c r="A87" s="172"/>
      <c r="B87" s="169" t="s">
        <v>45</v>
      </c>
      <c r="C87" s="173">
        <f>C84*C85</f>
        <v>0</v>
      </c>
      <c r="D87" s="173">
        <f>D84*D86</f>
        <v>0</v>
      </c>
      <c r="E87" s="173">
        <f>E84*E85</f>
        <v>0</v>
      </c>
      <c r="F87" s="173">
        <f>F84*F86</f>
        <v>0</v>
      </c>
    </row>
    <row r="88" spans="1:6" ht="39" customHeight="1" thickBot="1" x14ac:dyDescent="0.25">
      <c r="A88" s="204" t="s">
        <v>132</v>
      </c>
      <c r="B88" s="205"/>
      <c r="C88" s="196">
        <f>C87+D87</f>
        <v>0</v>
      </c>
      <c r="D88" s="197"/>
      <c r="E88" s="196">
        <f>E87+F87</f>
        <v>0</v>
      </c>
      <c r="F88" s="197"/>
    </row>
    <row r="89" spans="1:6" ht="15.75" customHeight="1" thickBot="1" x14ac:dyDescent="0.25"/>
    <row r="90" spans="1:6" ht="54" customHeight="1" thickBot="1" x14ac:dyDescent="0.35">
      <c r="A90" s="260" t="s">
        <v>135</v>
      </c>
      <c r="B90" s="261"/>
      <c r="C90" s="262" t="e">
        <f>IF((C17+C67+C88)&gt;(C15*0.9),((C15*0.9)-C17-C67),C88)</f>
        <v>#DIV/0!</v>
      </c>
      <c r="D90" s="263"/>
      <c r="E90" s="262" t="e">
        <f>IF((E17+E67+E88)&gt;(E15*0.9),((E15*0.9)-E17-E67),E88)</f>
        <v>#DIV/0!</v>
      </c>
      <c r="F90" s="263"/>
    </row>
    <row r="93" spans="1:6" ht="15.75" customHeight="1" x14ac:dyDescent="0.2">
      <c r="B93" s="255"/>
      <c r="F93" s="253"/>
    </row>
    <row r="94" spans="1:6" ht="15.75" customHeight="1" x14ac:dyDescent="0.2">
      <c r="B94" s="254"/>
    </row>
    <row r="95" spans="1:6" ht="15.75" customHeight="1" x14ac:dyDescent="0.2">
      <c r="B95" s="255"/>
      <c r="F95" s="254"/>
    </row>
  </sheetData>
  <sheetProtection sheet="1" objects="1" scenarios="1"/>
  <mergeCells count="55">
    <mergeCell ref="A90:B90"/>
    <mergeCell ref="C90:D90"/>
    <mergeCell ref="E90:F90"/>
    <mergeCell ref="A1:D1"/>
    <mergeCell ref="A6:B6"/>
    <mergeCell ref="A7:B7"/>
    <mergeCell ref="A8:B8"/>
    <mergeCell ref="A4:E4"/>
    <mergeCell ref="A9:B9"/>
    <mergeCell ref="A15:B15"/>
    <mergeCell ref="A17:B17"/>
    <mergeCell ref="A10:B10"/>
    <mergeCell ref="A11:B11"/>
    <mergeCell ref="A12:B12"/>
    <mergeCell ref="A13:B13"/>
    <mergeCell ref="A14:B14"/>
    <mergeCell ref="A20:B20"/>
    <mergeCell ref="A24:B24"/>
    <mergeCell ref="A19:B19"/>
    <mergeCell ref="A26:B26"/>
    <mergeCell ref="A28:B28"/>
    <mergeCell ref="A29:A32"/>
    <mergeCell ref="A36:B36"/>
    <mergeCell ref="A41:B41"/>
    <mergeCell ref="A51:B51"/>
    <mergeCell ref="A37:B37"/>
    <mergeCell ref="A81:B81"/>
    <mergeCell ref="A82:B82"/>
    <mergeCell ref="A75:B75"/>
    <mergeCell ref="A76:B76"/>
    <mergeCell ref="A34:B34"/>
    <mergeCell ref="A52:B52"/>
    <mergeCell ref="A53:B53"/>
    <mergeCell ref="A72:B72"/>
    <mergeCell ref="A73:B73"/>
    <mergeCell ref="A74:B74"/>
    <mergeCell ref="A67:B67"/>
    <mergeCell ref="A57:B57"/>
    <mergeCell ref="A56:B56"/>
    <mergeCell ref="A83:B83"/>
    <mergeCell ref="A84:B84"/>
    <mergeCell ref="A58:B58"/>
    <mergeCell ref="E88:F88"/>
    <mergeCell ref="C70:D70"/>
    <mergeCell ref="E70:F70"/>
    <mergeCell ref="C69:D69"/>
    <mergeCell ref="E69:F69"/>
    <mergeCell ref="A88:B88"/>
    <mergeCell ref="C88:D88"/>
    <mergeCell ref="A86:B86"/>
    <mergeCell ref="A85:B85"/>
    <mergeCell ref="A77:B77"/>
    <mergeCell ref="A78:B78"/>
    <mergeCell ref="A79:B79"/>
    <mergeCell ref="A80:B80"/>
  </mergeCells>
  <phoneticPr fontId="22" type="noConversion"/>
  <dataValidations count="1">
    <dataValidation type="list" allowBlank="1" sqref="C13:E13 E57 C57" xr:uid="{00000000-0002-0000-0000-000000000000}">
      <formula1>"oui,non"</formula1>
    </dataValidation>
  </dataValidations>
  <printOptions horizontalCentered="1" gridLines="1"/>
  <pageMargins left="0.7" right="0.7" top="0.75" bottom="0.75" header="0" footer="0"/>
  <pageSetup paperSize="9" scale="58" pageOrder="overThenDown"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F6DB3-42D7-4283-89E2-6E74004E3196}">
  <dimension ref="A1:H168"/>
  <sheetViews>
    <sheetView showGridLines="0" workbookViewId="0">
      <selection activeCell="E18" sqref="E18"/>
    </sheetView>
  </sheetViews>
  <sheetFormatPr baseColWidth="10" defaultRowHeight="12.75" x14ac:dyDescent="0.2"/>
  <cols>
    <col min="1" max="1" width="19.7109375" customWidth="1"/>
    <col min="2" max="2" width="17.7109375" customWidth="1"/>
    <col min="3" max="3" width="14.7109375" customWidth="1"/>
    <col min="4" max="4" width="16.7109375" customWidth="1"/>
  </cols>
  <sheetData>
    <row r="1" spans="1:8" ht="20.25" x14ac:dyDescent="0.3">
      <c r="A1" s="94" t="s">
        <v>68</v>
      </c>
      <c r="B1" s="95"/>
      <c r="C1" s="95"/>
      <c r="D1" s="95"/>
      <c r="E1" s="95"/>
      <c r="F1" s="95"/>
      <c r="G1" s="95"/>
      <c r="H1" s="95"/>
    </row>
    <row r="2" spans="1:8" ht="14.25" x14ac:dyDescent="0.2">
      <c r="A2" s="95"/>
      <c r="B2" s="95"/>
      <c r="C2" s="95"/>
      <c r="D2" s="95"/>
      <c r="E2" s="95"/>
      <c r="F2" s="95"/>
      <c r="G2" s="95"/>
      <c r="H2" s="95"/>
    </row>
    <row r="3" spans="1:8" ht="18" x14ac:dyDescent="0.25">
      <c r="A3" s="96" t="s">
        <v>69</v>
      </c>
      <c r="B3" s="97"/>
      <c r="C3" s="97"/>
      <c r="D3" s="97"/>
      <c r="E3" s="97"/>
      <c r="F3" s="97"/>
      <c r="G3" s="97"/>
      <c r="H3" s="97"/>
    </row>
    <row r="4" spans="1:8" ht="14.25" x14ac:dyDescent="0.2">
      <c r="A4" s="95"/>
      <c r="B4" s="95"/>
      <c r="C4" s="95"/>
      <c r="D4" s="95"/>
      <c r="E4" s="95"/>
      <c r="F4" s="95"/>
      <c r="G4" s="95"/>
      <c r="H4" s="95"/>
    </row>
    <row r="5" spans="1:8" ht="42.75" customHeight="1" x14ac:dyDescent="0.2">
      <c r="A5" s="236" t="s">
        <v>70</v>
      </c>
      <c r="B5" s="236"/>
      <c r="C5" s="236"/>
      <c r="D5" s="98"/>
      <c r="E5" s="99" t="s">
        <v>71</v>
      </c>
      <c r="F5" s="95"/>
      <c r="G5" s="95"/>
      <c r="H5" s="95"/>
    </row>
    <row r="6" spans="1:8" ht="14.25" x14ac:dyDescent="0.2">
      <c r="A6" s="95"/>
      <c r="B6" s="95"/>
      <c r="C6" s="95"/>
      <c r="D6" s="95"/>
      <c r="E6" s="95"/>
      <c r="F6" s="95"/>
      <c r="G6" s="95"/>
      <c r="H6" s="95"/>
    </row>
    <row r="7" spans="1:8" ht="36" customHeight="1" x14ac:dyDescent="0.2">
      <c r="A7" s="236" t="s">
        <v>72</v>
      </c>
      <c r="B7" s="236"/>
      <c r="C7" s="236"/>
      <c r="D7" s="98"/>
      <c r="E7" s="99"/>
      <c r="F7" s="95"/>
      <c r="G7" s="95"/>
      <c r="H7" s="95"/>
    </row>
    <row r="8" spans="1:8" ht="15" x14ac:dyDescent="0.2">
      <c r="A8" s="100"/>
      <c r="B8" s="100"/>
      <c r="C8" s="100"/>
      <c r="D8" s="99"/>
      <c r="E8" s="99"/>
      <c r="F8" s="95"/>
      <c r="G8" s="95"/>
      <c r="H8" s="95"/>
    </row>
    <row r="9" spans="1:8" ht="54" customHeight="1" x14ac:dyDescent="0.2">
      <c r="A9" s="236" t="s">
        <v>73</v>
      </c>
      <c r="B9" s="236"/>
      <c r="C9" s="236"/>
      <c r="D9" s="101"/>
      <c r="E9" s="95"/>
      <c r="F9" s="95"/>
      <c r="G9" s="95"/>
      <c r="H9" s="95"/>
    </row>
    <row r="10" spans="1:8" ht="14.25" x14ac:dyDescent="0.2">
      <c r="A10" s="95"/>
      <c r="B10" s="95"/>
      <c r="C10" s="95"/>
      <c r="D10" s="95"/>
      <c r="E10" s="95"/>
      <c r="F10" s="102"/>
      <c r="G10" s="102"/>
      <c r="H10" s="102"/>
    </row>
    <row r="11" spans="1:8" ht="48" customHeight="1" x14ac:dyDescent="0.2">
      <c r="A11" s="236" t="s">
        <v>74</v>
      </c>
      <c r="B11" s="236"/>
      <c r="C11" s="236"/>
      <c r="D11" s="98"/>
      <c r="E11" s="243" t="s">
        <v>75</v>
      </c>
      <c r="F11" s="243"/>
      <c r="G11" s="243"/>
      <c r="H11" s="243"/>
    </row>
    <row r="12" spans="1:8" ht="15" x14ac:dyDescent="0.2">
      <c r="A12" s="100"/>
      <c r="B12" s="100"/>
      <c r="C12" s="100"/>
      <c r="D12" s="100"/>
      <c r="E12" s="243"/>
      <c r="F12" s="243"/>
      <c r="G12" s="243"/>
      <c r="H12" s="243"/>
    </row>
    <row r="13" spans="1:8" ht="15" x14ac:dyDescent="0.2">
      <c r="A13" s="100"/>
      <c r="B13" s="100"/>
      <c r="C13" s="100"/>
      <c r="D13" s="100"/>
      <c r="E13" s="243"/>
      <c r="F13" s="243"/>
      <c r="G13" s="243"/>
      <c r="H13" s="243"/>
    </row>
    <row r="14" spans="1:8" ht="15" x14ac:dyDescent="0.2">
      <c r="A14" s="100"/>
      <c r="B14" s="100"/>
      <c r="C14" s="100"/>
      <c r="D14" s="100"/>
      <c r="E14" s="243"/>
      <c r="F14" s="243"/>
      <c r="G14" s="243"/>
      <c r="H14" s="243"/>
    </row>
    <row r="15" spans="1:8" ht="15" x14ac:dyDescent="0.2">
      <c r="A15" s="100"/>
      <c r="B15" s="100"/>
      <c r="C15" s="100"/>
      <c r="D15" s="100"/>
      <c r="E15" s="243"/>
      <c r="F15" s="243"/>
      <c r="G15" s="243"/>
      <c r="H15" s="243"/>
    </row>
    <row r="16" spans="1:8" ht="15" x14ac:dyDescent="0.2">
      <c r="A16" s="100"/>
      <c r="B16" s="100"/>
      <c r="C16" s="100"/>
      <c r="D16" s="100"/>
      <c r="E16" s="243"/>
      <c r="F16" s="243"/>
      <c r="G16" s="243"/>
      <c r="H16" s="243"/>
    </row>
    <row r="17" spans="1:8" ht="15" x14ac:dyDescent="0.2">
      <c r="A17" s="100"/>
      <c r="B17" s="100"/>
      <c r="C17" s="100"/>
      <c r="D17" s="100"/>
      <c r="E17" s="243"/>
      <c r="F17" s="243"/>
      <c r="G17" s="243"/>
      <c r="H17" s="243"/>
    </row>
    <row r="18" spans="1:8" ht="14.25" x14ac:dyDescent="0.2">
      <c r="A18" s="95"/>
      <c r="B18" s="95"/>
      <c r="C18" s="95"/>
      <c r="D18" s="95"/>
      <c r="E18" s="95"/>
      <c r="F18" s="95"/>
      <c r="G18" s="95"/>
      <c r="H18" s="95"/>
    </row>
    <row r="19" spans="1:8" ht="18" x14ac:dyDescent="0.25">
      <c r="A19" s="96" t="s">
        <v>76</v>
      </c>
      <c r="B19" s="97"/>
      <c r="C19" s="97"/>
      <c r="D19" s="97"/>
      <c r="E19" s="97"/>
      <c r="F19" s="97"/>
      <c r="G19" s="97"/>
      <c r="H19" s="97"/>
    </row>
    <row r="20" spans="1:8" ht="14.25" x14ac:dyDescent="0.2">
      <c r="A20" s="95"/>
      <c r="B20" s="95"/>
      <c r="C20" s="95"/>
      <c r="D20" s="95"/>
      <c r="E20" s="95"/>
      <c r="F20" s="95"/>
      <c r="G20" s="95"/>
      <c r="H20" s="95"/>
    </row>
    <row r="21" spans="1:8" ht="18" x14ac:dyDescent="0.25">
      <c r="A21" s="244" t="s">
        <v>77</v>
      </c>
      <c r="B21" s="244"/>
      <c r="C21" s="244"/>
      <c r="D21" s="103"/>
      <c r="E21" s="104"/>
      <c r="F21" s="104"/>
      <c r="G21" s="104"/>
      <c r="H21" s="104"/>
    </row>
    <row r="22" spans="1:8" ht="14.25" x14ac:dyDescent="0.2">
      <c r="A22" s="95"/>
      <c r="B22" s="95"/>
      <c r="C22" s="95"/>
      <c r="D22" s="95"/>
      <c r="E22" s="95"/>
      <c r="F22" s="95"/>
      <c r="G22" s="95"/>
      <c r="H22" s="95"/>
    </row>
    <row r="23" spans="1:8" ht="15.75" x14ac:dyDescent="0.2">
      <c r="A23" s="238" t="s">
        <v>78</v>
      </c>
      <c r="B23" s="238"/>
      <c r="C23" s="238"/>
      <c r="D23" s="238"/>
      <c r="E23" s="238"/>
      <c r="F23" s="238"/>
      <c r="G23" s="238"/>
      <c r="H23" s="238"/>
    </row>
    <row r="24" spans="1:8" ht="15.75" x14ac:dyDescent="0.2">
      <c r="A24" s="105"/>
      <c r="B24" s="105"/>
      <c r="C24" s="105"/>
      <c r="D24" s="105"/>
      <c r="E24" s="105"/>
      <c r="F24" s="105"/>
      <c r="G24" s="105"/>
      <c r="H24" s="105"/>
    </row>
    <row r="25" spans="1:8" ht="18" x14ac:dyDescent="0.25">
      <c r="A25" s="95"/>
      <c r="B25" s="237" t="s">
        <v>79</v>
      </c>
      <c r="C25" s="237"/>
      <c r="D25" s="237"/>
      <c r="E25" s="237"/>
      <c r="F25" s="106"/>
      <c r="G25" s="107"/>
      <c r="H25" s="107"/>
    </row>
    <row r="26" spans="1:8" ht="57" x14ac:dyDescent="0.2">
      <c r="A26" s="95"/>
      <c r="B26" s="108" t="s">
        <v>80</v>
      </c>
      <c r="C26" s="239" t="s">
        <v>81</v>
      </c>
      <c r="D26" s="239"/>
      <c r="E26" s="109" t="s">
        <v>82</v>
      </c>
      <c r="F26" s="110" t="s">
        <v>83</v>
      </c>
      <c r="G26" s="111"/>
      <c r="H26" s="111"/>
    </row>
    <row r="27" spans="1:8" ht="18" x14ac:dyDescent="0.25">
      <c r="A27" s="95"/>
      <c r="B27" s="112"/>
      <c r="C27" s="113"/>
      <c r="D27" s="113"/>
      <c r="E27" s="114"/>
      <c r="F27" s="115">
        <f t="shared" ref="F27:F41" si="0">IF(AND($D$7="Oui",$D$11="Non",((D27-C27)*24)&gt;9),(B27*9*E27)+(B27*0.5)*(((D27-C27)*24)-9)*E27,(B27*((D27-C27)*24)*E27))</f>
        <v>0</v>
      </c>
      <c r="G27" s="111"/>
      <c r="H27" s="111"/>
    </row>
    <row r="28" spans="1:8" ht="18" x14ac:dyDescent="0.25">
      <c r="A28" s="95"/>
      <c r="B28" s="112"/>
      <c r="C28" s="113"/>
      <c r="D28" s="113"/>
      <c r="E28" s="114"/>
      <c r="F28" s="115">
        <f t="shared" si="0"/>
        <v>0</v>
      </c>
      <c r="G28" s="111"/>
      <c r="H28" s="111"/>
    </row>
    <row r="29" spans="1:8" ht="18" x14ac:dyDescent="0.25">
      <c r="A29" s="95"/>
      <c r="B29" s="112"/>
      <c r="C29" s="113"/>
      <c r="D29" s="113"/>
      <c r="E29" s="114"/>
      <c r="F29" s="115">
        <f t="shared" si="0"/>
        <v>0</v>
      </c>
      <c r="G29" s="111"/>
      <c r="H29" s="111"/>
    </row>
    <row r="30" spans="1:8" ht="18" x14ac:dyDescent="0.25">
      <c r="A30" s="95"/>
      <c r="B30" s="112"/>
      <c r="C30" s="113"/>
      <c r="D30" s="113"/>
      <c r="E30" s="114"/>
      <c r="F30" s="115">
        <f t="shared" si="0"/>
        <v>0</v>
      </c>
      <c r="G30" s="111"/>
      <c r="H30" s="111"/>
    </row>
    <row r="31" spans="1:8" ht="18" x14ac:dyDescent="0.25">
      <c r="A31" s="95"/>
      <c r="B31" s="112"/>
      <c r="C31" s="113"/>
      <c r="D31" s="113"/>
      <c r="E31" s="114"/>
      <c r="F31" s="115">
        <f t="shared" si="0"/>
        <v>0</v>
      </c>
      <c r="G31" s="111"/>
      <c r="H31" s="111"/>
    </row>
    <row r="32" spans="1:8" ht="18" x14ac:dyDescent="0.25">
      <c r="A32" s="95"/>
      <c r="B32" s="112"/>
      <c r="C32" s="113"/>
      <c r="D32" s="113"/>
      <c r="E32" s="114"/>
      <c r="F32" s="115">
        <f t="shared" si="0"/>
        <v>0</v>
      </c>
      <c r="G32" s="111"/>
      <c r="H32" s="111"/>
    </row>
    <row r="33" spans="1:8" ht="18" x14ac:dyDescent="0.25">
      <c r="A33" s="95"/>
      <c r="B33" s="112"/>
      <c r="C33" s="113"/>
      <c r="D33" s="113"/>
      <c r="E33" s="114"/>
      <c r="F33" s="115">
        <f t="shared" si="0"/>
        <v>0</v>
      </c>
      <c r="G33" s="111"/>
      <c r="H33" s="111"/>
    </row>
    <row r="34" spans="1:8" ht="18" x14ac:dyDescent="0.25">
      <c r="A34" s="95"/>
      <c r="B34" s="112"/>
      <c r="C34" s="113"/>
      <c r="D34" s="113"/>
      <c r="E34" s="114"/>
      <c r="F34" s="115">
        <f t="shared" si="0"/>
        <v>0</v>
      </c>
      <c r="G34" s="111"/>
      <c r="H34" s="111"/>
    </row>
    <row r="35" spans="1:8" ht="18" x14ac:dyDescent="0.25">
      <c r="A35" s="95"/>
      <c r="B35" s="112"/>
      <c r="C35" s="113"/>
      <c r="D35" s="113"/>
      <c r="E35" s="114"/>
      <c r="F35" s="115">
        <f t="shared" si="0"/>
        <v>0</v>
      </c>
      <c r="G35" s="111"/>
      <c r="H35" s="111"/>
    </row>
    <row r="36" spans="1:8" ht="18" x14ac:dyDescent="0.25">
      <c r="A36" s="95"/>
      <c r="B36" s="112"/>
      <c r="C36" s="113"/>
      <c r="D36" s="113"/>
      <c r="E36" s="114"/>
      <c r="F36" s="115">
        <f t="shared" si="0"/>
        <v>0</v>
      </c>
      <c r="G36" s="111"/>
      <c r="H36" s="111"/>
    </row>
    <row r="37" spans="1:8" ht="18" x14ac:dyDescent="0.25">
      <c r="A37" s="95"/>
      <c r="B37" s="112"/>
      <c r="C37" s="113"/>
      <c r="D37" s="113"/>
      <c r="E37" s="114"/>
      <c r="F37" s="115">
        <f t="shared" si="0"/>
        <v>0</v>
      </c>
      <c r="G37" s="111"/>
      <c r="H37" s="111"/>
    </row>
    <row r="38" spans="1:8" ht="18" x14ac:dyDescent="0.25">
      <c r="A38" s="95"/>
      <c r="B38" s="112"/>
      <c r="C38" s="113"/>
      <c r="D38" s="113"/>
      <c r="E38" s="114"/>
      <c r="F38" s="115">
        <f t="shared" si="0"/>
        <v>0</v>
      </c>
      <c r="G38" s="111"/>
      <c r="H38" s="111"/>
    </row>
    <row r="39" spans="1:8" ht="18" x14ac:dyDescent="0.25">
      <c r="A39" s="95"/>
      <c r="B39" s="112"/>
      <c r="C39" s="113"/>
      <c r="D39" s="113"/>
      <c r="E39" s="114"/>
      <c r="F39" s="115">
        <f t="shared" si="0"/>
        <v>0</v>
      </c>
      <c r="G39" s="111"/>
      <c r="H39" s="111"/>
    </row>
    <row r="40" spans="1:8" ht="18" x14ac:dyDescent="0.25">
      <c r="A40" s="95"/>
      <c r="B40" s="112"/>
      <c r="C40" s="113"/>
      <c r="D40" s="113"/>
      <c r="E40" s="114"/>
      <c r="F40" s="115">
        <f t="shared" si="0"/>
        <v>0</v>
      </c>
      <c r="G40" s="111"/>
      <c r="H40" s="111"/>
    </row>
    <row r="41" spans="1:8" ht="18" x14ac:dyDescent="0.25">
      <c r="A41" s="95"/>
      <c r="B41" s="112"/>
      <c r="C41" s="113"/>
      <c r="D41" s="113"/>
      <c r="E41" s="114"/>
      <c r="F41" s="115">
        <f t="shared" si="0"/>
        <v>0</v>
      </c>
      <c r="G41" s="111"/>
      <c r="H41" s="111"/>
    </row>
    <row r="42" spans="1:8" ht="18" x14ac:dyDescent="0.25">
      <c r="A42" s="95"/>
      <c r="B42" s="237" t="s">
        <v>84</v>
      </c>
      <c r="C42" s="237"/>
      <c r="D42" s="237"/>
      <c r="E42" s="237"/>
      <c r="F42" s="115">
        <f>SUM(F27:F41)</f>
        <v>0</v>
      </c>
      <c r="G42" s="111"/>
      <c r="H42" s="111"/>
    </row>
    <row r="43" spans="1:8" ht="57" x14ac:dyDescent="0.25">
      <c r="A43" s="95"/>
      <c r="B43" s="116" t="s">
        <v>80</v>
      </c>
      <c r="C43" s="240" t="s">
        <v>81</v>
      </c>
      <c r="D43" s="240"/>
      <c r="E43" s="109" t="s">
        <v>82</v>
      </c>
      <c r="F43" s="115"/>
      <c r="G43" s="95"/>
      <c r="H43" s="95"/>
    </row>
    <row r="44" spans="1:8" ht="18" x14ac:dyDescent="0.25">
      <c r="A44" s="95"/>
      <c r="B44" s="112"/>
      <c r="C44" s="113"/>
      <c r="D44" s="113"/>
      <c r="E44" s="114"/>
      <c r="F44" s="115">
        <f t="shared" ref="F44:F58" si="1">IF(AND($M$7="Oui",$M$11="Non",((D44-C44)*24)&gt;9),(B44*9*E44)+(B44*0.5)*(((D44-C44)*24)-9)*E44,(B44*((D44-C44)*24)*E44))</f>
        <v>0</v>
      </c>
      <c r="G44" s="95"/>
      <c r="H44" s="95"/>
    </row>
    <row r="45" spans="1:8" ht="18" x14ac:dyDescent="0.25">
      <c r="A45" s="95"/>
      <c r="B45" s="112"/>
      <c r="C45" s="113"/>
      <c r="D45" s="113"/>
      <c r="E45" s="114"/>
      <c r="F45" s="115">
        <f t="shared" si="1"/>
        <v>0</v>
      </c>
      <c r="G45" s="95"/>
      <c r="H45" s="95"/>
    </row>
    <row r="46" spans="1:8" ht="18" x14ac:dyDescent="0.25">
      <c r="A46" s="95"/>
      <c r="B46" s="112"/>
      <c r="C46" s="113"/>
      <c r="D46" s="113"/>
      <c r="E46" s="114"/>
      <c r="F46" s="115">
        <f t="shared" si="1"/>
        <v>0</v>
      </c>
      <c r="G46" s="95"/>
      <c r="H46" s="95"/>
    </row>
    <row r="47" spans="1:8" ht="18" x14ac:dyDescent="0.25">
      <c r="A47" s="95"/>
      <c r="B47" s="112"/>
      <c r="C47" s="113"/>
      <c r="D47" s="113"/>
      <c r="E47" s="114"/>
      <c r="F47" s="115">
        <f t="shared" si="1"/>
        <v>0</v>
      </c>
      <c r="G47" s="95"/>
      <c r="H47" s="95"/>
    </row>
    <row r="48" spans="1:8" ht="18" x14ac:dyDescent="0.25">
      <c r="A48" s="95"/>
      <c r="B48" s="112"/>
      <c r="C48" s="113"/>
      <c r="D48" s="113"/>
      <c r="E48" s="114"/>
      <c r="F48" s="115">
        <f t="shared" si="1"/>
        <v>0</v>
      </c>
      <c r="G48" s="95"/>
      <c r="H48" s="95"/>
    </row>
    <row r="49" spans="1:8" ht="18" x14ac:dyDescent="0.25">
      <c r="A49" s="95"/>
      <c r="B49" s="112"/>
      <c r="C49" s="113"/>
      <c r="D49" s="113"/>
      <c r="E49" s="114"/>
      <c r="F49" s="115">
        <f t="shared" si="1"/>
        <v>0</v>
      </c>
      <c r="G49" s="95"/>
      <c r="H49" s="95"/>
    </row>
    <row r="50" spans="1:8" ht="18" x14ac:dyDescent="0.25">
      <c r="A50" s="95"/>
      <c r="B50" s="112"/>
      <c r="C50" s="113"/>
      <c r="D50" s="113"/>
      <c r="E50" s="114"/>
      <c r="F50" s="115">
        <f t="shared" si="1"/>
        <v>0</v>
      </c>
      <c r="G50" s="95"/>
      <c r="H50" s="95"/>
    </row>
    <row r="51" spans="1:8" ht="18" x14ac:dyDescent="0.25">
      <c r="A51" s="95"/>
      <c r="B51" s="112"/>
      <c r="C51" s="113"/>
      <c r="D51" s="113"/>
      <c r="E51" s="114"/>
      <c r="F51" s="115">
        <f t="shared" si="1"/>
        <v>0</v>
      </c>
      <c r="G51" s="95"/>
      <c r="H51" s="95"/>
    </row>
    <row r="52" spans="1:8" ht="18" x14ac:dyDescent="0.25">
      <c r="A52" s="95"/>
      <c r="B52" s="112"/>
      <c r="C52" s="113"/>
      <c r="D52" s="113"/>
      <c r="E52" s="114"/>
      <c r="F52" s="115">
        <f t="shared" si="1"/>
        <v>0</v>
      </c>
      <c r="G52" s="95"/>
      <c r="H52" s="95"/>
    </row>
    <row r="53" spans="1:8" ht="18" x14ac:dyDescent="0.25">
      <c r="A53" s="95"/>
      <c r="B53" s="112"/>
      <c r="C53" s="113"/>
      <c r="D53" s="113"/>
      <c r="E53" s="114"/>
      <c r="F53" s="115">
        <f t="shared" si="1"/>
        <v>0</v>
      </c>
      <c r="G53" s="95"/>
      <c r="H53" s="95"/>
    </row>
    <row r="54" spans="1:8" ht="18" x14ac:dyDescent="0.25">
      <c r="A54" s="95"/>
      <c r="B54" s="112"/>
      <c r="C54" s="113"/>
      <c r="D54" s="113"/>
      <c r="E54" s="114"/>
      <c r="F54" s="115">
        <f t="shared" si="1"/>
        <v>0</v>
      </c>
      <c r="G54" s="95"/>
      <c r="H54" s="95"/>
    </row>
    <row r="55" spans="1:8" ht="18" x14ac:dyDescent="0.25">
      <c r="A55" s="95"/>
      <c r="B55" s="112"/>
      <c r="C55" s="113"/>
      <c r="D55" s="113"/>
      <c r="E55" s="114"/>
      <c r="F55" s="115">
        <f t="shared" si="1"/>
        <v>0</v>
      </c>
      <c r="G55" s="95"/>
      <c r="H55" s="95"/>
    </row>
    <row r="56" spans="1:8" ht="18" x14ac:dyDescent="0.25">
      <c r="A56" s="95"/>
      <c r="B56" s="112"/>
      <c r="C56" s="113"/>
      <c r="D56" s="113"/>
      <c r="E56" s="114"/>
      <c r="F56" s="115">
        <f t="shared" si="1"/>
        <v>0</v>
      </c>
      <c r="G56" s="95"/>
      <c r="H56" s="95"/>
    </row>
    <row r="57" spans="1:8" ht="18" x14ac:dyDescent="0.25">
      <c r="A57" s="95"/>
      <c r="B57" s="112"/>
      <c r="C57" s="113"/>
      <c r="D57" s="113"/>
      <c r="E57" s="114"/>
      <c r="F57" s="115">
        <f t="shared" si="1"/>
        <v>0</v>
      </c>
      <c r="G57" s="95"/>
      <c r="H57" s="95"/>
    </row>
    <row r="58" spans="1:8" ht="18" x14ac:dyDescent="0.25">
      <c r="A58" s="95"/>
      <c r="B58" s="112"/>
      <c r="C58" s="113"/>
      <c r="D58" s="113"/>
      <c r="E58" s="114"/>
      <c r="F58" s="115">
        <f t="shared" si="1"/>
        <v>0</v>
      </c>
      <c r="G58" s="95"/>
      <c r="H58" s="95"/>
    </row>
    <row r="59" spans="1:8" ht="18" x14ac:dyDescent="0.25">
      <c r="A59" s="95"/>
      <c r="B59" s="237" t="s">
        <v>85</v>
      </c>
      <c r="C59" s="237"/>
      <c r="D59" s="237"/>
      <c r="E59" s="237"/>
      <c r="F59" s="115"/>
      <c r="G59" s="95"/>
      <c r="H59" s="95"/>
    </row>
    <row r="60" spans="1:8" ht="57" x14ac:dyDescent="0.25">
      <c r="A60" s="95"/>
      <c r="B60" s="117" t="s">
        <v>80</v>
      </c>
      <c r="C60" s="241" t="s">
        <v>81</v>
      </c>
      <c r="D60" s="241"/>
      <c r="E60" s="118" t="s">
        <v>82</v>
      </c>
      <c r="F60" s="115"/>
      <c r="G60" s="95"/>
      <c r="H60" s="95"/>
    </row>
    <row r="61" spans="1:8" ht="18" x14ac:dyDescent="0.25">
      <c r="A61" s="95"/>
      <c r="B61" s="112"/>
      <c r="C61" s="113"/>
      <c r="D61" s="113"/>
      <c r="E61" s="114"/>
      <c r="F61" s="115">
        <f t="shared" ref="F61:F75" si="2">IF(AND($D$7="Oui",$D$11="Non",((D61-C61)*24)&gt;9),(B61*9*E61)+(B61*0.5)*(((D61-C61)*24)-9)*E61,(B61*((D61-C61)*24)*E61))</f>
        <v>0</v>
      </c>
      <c r="G61" s="95"/>
      <c r="H61" s="95"/>
    </row>
    <row r="62" spans="1:8" ht="18" x14ac:dyDescent="0.25">
      <c r="A62" s="95"/>
      <c r="B62" s="112"/>
      <c r="C62" s="113"/>
      <c r="D62" s="113"/>
      <c r="E62" s="114"/>
      <c r="F62" s="115">
        <f t="shared" si="2"/>
        <v>0</v>
      </c>
      <c r="G62" s="95"/>
      <c r="H62" s="95"/>
    </row>
    <row r="63" spans="1:8" ht="18" x14ac:dyDescent="0.25">
      <c r="A63" s="95"/>
      <c r="B63" s="112"/>
      <c r="C63" s="113"/>
      <c r="D63" s="113"/>
      <c r="E63" s="114"/>
      <c r="F63" s="115">
        <f t="shared" si="2"/>
        <v>0</v>
      </c>
      <c r="G63" s="95"/>
      <c r="H63" s="95"/>
    </row>
    <row r="64" spans="1:8" ht="18" x14ac:dyDescent="0.25">
      <c r="A64" s="95"/>
      <c r="B64" s="112"/>
      <c r="C64" s="113"/>
      <c r="D64" s="113"/>
      <c r="E64" s="114"/>
      <c r="F64" s="115">
        <f t="shared" si="2"/>
        <v>0</v>
      </c>
      <c r="G64" s="95"/>
      <c r="H64" s="95"/>
    </row>
    <row r="65" spans="1:8" ht="18" x14ac:dyDescent="0.25">
      <c r="A65" s="95"/>
      <c r="B65" s="112"/>
      <c r="C65" s="113"/>
      <c r="D65" s="113"/>
      <c r="E65" s="114"/>
      <c r="F65" s="115">
        <f t="shared" si="2"/>
        <v>0</v>
      </c>
      <c r="G65" s="95"/>
      <c r="H65" s="95"/>
    </row>
    <row r="66" spans="1:8" ht="18" x14ac:dyDescent="0.25">
      <c r="A66" s="95"/>
      <c r="B66" s="112"/>
      <c r="C66" s="113"/>
      <c r="D66" s="113"/>
      <c r="E66" s="114"/>
      <c r="F66" s="115">
        <f t="shared" si="2"/>
        <v>0</v>
      </c>
      <c r="G66" s="95"/>
      <c r="H66" s="95"/>
    </row>
    <row r="67" spans="1:8" ht="18" x14ac:dyDescent="0.25">
      <c r="A67" s="95"/>
      <c r="B67" s="112"/>
      <c r="C67" s="113"/>
      <c r="D67" s="113"/>
      <c r="E67" s="114"/>
      <c r="F67" s="115">
        <f t="shared" si="2"/>
        <v>0</v>
      </c>
      <c r="G67" s="95"/>
      <c r="H67" s="95"/>
    </row>
    <row r="68" spans="1:8" ht="18" x14ac:dyDescent="0.25">
      <c r="A68" s="95"/>
      <c r="B68" s="112"/>
      <c r="C68" s="113"/>
      <c r="D68" s="113"/>
      <c r="E68" s="114"/>
      <c r="F68" s="115">
        <f t="shared" si="2"/>
        <v>0</v>
      </c>
      <c r="G68" s="95"/>
      <c r="H68" s="95"/>
    </row>
    <row r="69" spans="1:8" ht="18" x14ac:dyDescent="0.25">
      <c r="A69" s="95"/>
      <c r="B69" s="112"/>
      <c r="C69" s="113"/>
      <c r="D69" s="113"/>
      <c r="E69" s="114"/>
      <c r="F69" s="115">
        <f t="shared" si="2"/>
        <v>0</v>
      </c>
      <c r="G69" s="95"/>
      <c r="H69" s="95"/>
    </row>
    <row r="70" spans="1:8" ht="18" x14ac:dyDescent="0.25">
      <c r="A70" s="95"/>
      <c r="B70" s="112"/>
      <c r="C70" s="113"/>
      <c r="D70" s="113"/>
      <c r="E70" s="114"/>
      <c r="F70" s="115">
        <f t="shared" si="2"/>
        <v>0</v>
      </c>
      <c r="G70" s="95"/>
      <c r="H70" s="95"/>
    </row>
    <row r="71" spans="1:8" ht="18" x14ac:dyDescent="0.25">
      <c r="A71" s="95"/>
      <c r="B71" s="112"/>
      <c r="C71" s="113"/>
      <c r="D71" s="113"/>
      <c r="E71" s="114"/>
      <c r="F71" s="115">
        <f t="shared" si="2"/>
        <v>0</v>
      </c>
      <c r="G71" s="95"/>
      <c r="H71" s="95"/>
    </row>
    <row r="72" spans="1:8" ht="18" x14ac:dyDescent="0.25">
      <c r="A72" s="95"/>
      <c r="B72" s="112"/>
      <c r="C72" s="113"/>
      <c r="D72" s="113"/>
      <c r="E72" s="114"/>
      <c r="F72" s="115">
        <f t="shared" si="2"/>
        <v>0</v>
      </c>
      <c r="G72" s="95"/>
      <c r="H72" s="95"/>
    </row>
    <row r="73" spans="1:8" ht="18" x14ac:dyDescent="0.25">
      <c r="A73" s="95"/>
      <c r="B73" s="112"/>
      <c r="C73" s="113"/>
      <c r="D73" s="113"/>
      <c r="E73" s="114"/>
      <c r="F73" s="115">
        <f t="shared" si="2"/>
        <v>0</v>
      </c>
      <c r="G73" s="95"/>
      <c r="H73" s="95"/>
    </row>
    <row r="74" spans="1:8" ht="18" x14ac:dyDescent="0.25">
      <c r="A74" s="95"/>
      <c r="B74" s="112"/>
      <c r="C74" s="113"/>
      <c r="D74" s="113"/>
      <c r="E74" s="114"/>
      <c r="F74" s="115">
        <f t="shared" si="2"/>
        <v>0</v>
      </c>
      <c r="G74" s="95"/>
      <c r="H74" s="95"/>
    </row>
    <row r="75" spans="1:8" ht="18" x14ac:dyDescent="0.25">
      <c r="A75" s="95"/>
      <c r="B75" s="112"/>
      <c r="C75" s="113"/>
      <c r="D75" s="113"/>
      <c r="E75" s="114"/>
      <c r="F75" s="115">
        <f t="shared" si="2"/>
        <v>0</v>
      </c>
      <c r="G75" s="95"/>
      <c r="H75" s="95"/>
    </row>
    <row r="76" spans="1:8" ht="18" x14ac:dyDescent="0.25">
      <c r="A76" s="95"/>
      <c r="B76" s="237" t="s">
        <v>86</v>
      </c>
      <c r="C76" s="237"/>
      <c r="D76" s="237"/>
      <c r="E76" s="237"/>
      <c r="F76" s="115"/>
      <c r="G76" s="95"/>
      <c r="H76" s="95"/>
    </row>
    <row r="77" spans="1:8" ht="57" x14ac:dyDescent="0.25">
      <c r="A77" s="95"/>
      <c r="B77" s="108" t="s">
        <v>80</v>
      </c>
      <c r="C77" s="240" t="s">
        <v>81</v>
      </c>
      <c r="D77" s="240"/>
      <c r="E77" s="109" t="s">
        <v>82</v>
      </c>
      <c r="F77" s="115"/>
      <c r="G77" s="95"/>
      <c r="H77" s="95"/>
    </row>
    <row r="78" spans="1:8" ht="18" x14ac:dyDescent="0.25">
      <c r="A78" s="95"/>
      <c r="B78" s="112"/>
      <c r="C78" s="113"/>
      <c r="D78" s="113"/>
      <c r="E78" s="114"/>
      <c r="F78" s="115">
        <f t="shared" ref="F78:F92" si="3">IF(AND($D$7="Oui",$D$11="Non",((D78-C78)*24)&gt;9),(B78*9*E78)+(B78*0.5)*(((D78-C78)*24)-9)*E78,(B78*((D78-C78)*24)*E78))</f>
        <v>0</v>
      </c>
      <c r="G78" s="95"/>
      <c r="H78" s="95"/>
    </row>
    <row r="79" spans="1:8" ht="18" x14ac:dyDescent="0.25">
      <c r="A79" s="95"/>
      <c r="B79" s="112"/>
      <c r="C79" s="113"/>
      <c r="D79" s="113"/>
      <c r="E79" s="114"/>
      <c r="F79" s="115">
        <f t="shared" si="3"/>
        <v>0</v>
      </c>
      <c r="G79" s="95"/>
      <c r="H79" s="95"/>
    </row>
    <row r="80" spans="1:8" ht="18" x14ac:dyDescent="0.25">
      <c r="A80" s="95"/>
      <c r="B80" s="112"/>
      <c r="C80" s="113"/>
      <c r="D80" s="113"/>
      <c r="E80" s="114"/>
      <c r="F80" s="115">
        <f t="shared" si="3"/>
        <v>0</v>
      </c>
      <c r="G80" s="95"/>
      <c r="H80" s="95"/>
    </row>
    <row r="81" spans="1:8" ht="18" x14ac:dyDescent="0.25">
      <c r="A81" s="95"/>
      <c r="B81" s="112"/>
      <c r="C81" s="113"/>
      <c r="D81" s="113"/>
      <c r="E81" s="114"/>
      <c r="F81" s="115">
        <f t="shared" si="3"/>
        <v>0</v>
      </c>
      <c r="G81" s="95"/>
      <c r="H81" s="95"/>
    </row>
    <row r="82" spans="1:8" ht="18" x14ac:dyDescent="0.25">
      <c r="A82" s="95"/>
      <c r="B82" s="112"/>
      <c r="C82" s="113"/>
      <c r="D82" s="113"/>
      <c r="E82" s="114"/>
      <c r="F82" s="115">
        <f t="shared" si="3"/>
        <v>0</v>
      </c>
      <c r="G82" s="95"/>
      <c r="H82" s="95"/>
    </row>
    <row r="83" spans="1:8" ht="18" x14ac:dyDescent="0.25">
      <c r="A83" s="95"/>
      <c r="B83" s="112"/>
      <c r="C83" s="113"/>
      <c r="D83" s="113"/>
      <c r="E83" s="114"/>
      <c r="F83" s="115">
        <f t="shared" si="3"/>
        <v>0</v>
      </c>
      <c r="G83" s="95"/>
      <c r="H83" s="95"/>
    </row>
    <row r="84" spans="1:8" ht="18" x14ac:dyDescent="0.25">
      <c r="A84" s="95"/>
      <c r="B84" s="112"/>
      <c r="C84" s="113"/>
      <c r="D84" s="113"/>
      <c r="E84" s="114"/>
      <c r="F84" s="115">
        <f t="shared" si="3"/>
        <v>0</v>
      </c>
      <c r="G84" s="95"/>
      <c r="H84" s="95"/>
    </row>
    <row r="85" spans="1:8" ht="18" x14ac:dyDescent="0.25">
      <c r="A85" s="95"/>
      <c r="B85" s="112"/>
      <c r="C85" s="113"/>
      <c r="D85" s="113"/>
      <c r="E85" s="114"/>
      <c r="F85" s="115">
        <f t="shared" si="3"/>
        <v>0</v>
      </c>
      <c r="G85" s="95"/>
      <c r="H85" s="95"/>
    </row>
    <row r="86" spans="1:8" ht="18" x14ac:dyDescent="0.25">
      <c r="A86" s="95"/>
      <c r="B86" s="112"/>
      <c r="C86" s="113"/>
      <c r="D86" s="113"/>
      <c r="E86" s="114"/>
      <c r="F86" s="115">
        <f t="shared" si="3"/>
        <v>0</v>
      </c>
      <c r="G86" s="95"/>
      <c r="H86" s="95"/>
    </row>
    <row r="87" spans="1:8" ht="18" x14ac:dyDescent="0.25">
      <c r="A87" s="95"/>
      <c r="B87" s="112"/>
      <c r="C87" s="113"/>
      <c r="D87" s="113"/>
      <c r="E87" s="114"/>
      <c r="F87" s="115">
        <f t="shared" si="3"/>
        <v>0</v>
      </c>
      <c r="G87" s="95"/>
      <c r="H87" s="95"/>
    </row>
    <row r="88" spans="1:8" ht="18" x14ac:dyDescent="0.25">
      <c r="A88" s="95"/>
      <c r="B88" s="112"/>
      <c r="C88" s="113"/>
      <c r="D88" s="113"/>
      <c r="E88" s="114"/>
      <c r="F88" s="115">
        <f t="shared" si="3"/>
        <v>0</v>
      </c>
      <c r="G88" s="95"/>
      <c r="H88" s="95"/>
    </row>
    <row r="89" spans="1:8" ht="18" x14ac:dyDescent="0.25">
      <c r="A89" s="95"/>
      <c r="B89" s="112"/>
      <c r="C89" s="113"/>
      <c r="D89" s="113"/>
      <c r="E89" s="114"/>
      <c r="F89" s="115">
        <f t="shared" si="3"/>
        <v>0</v>
      </c>
      <c r="G89" s="95"/>
      <c r="H89" s="95"/>
    </row>
    <row r="90" spans="1:8" ht="18" x14ac:dyDescent="0.25">
      <c r="A90" s="95"/>
      <c r="B90" s="112"/>
      <c r="C90" s="113"/>
      <c r="D90" s="113"/>
      <c r="E90" s="114"/>
      <c r="F90" s="115">
        <f t="shared" si="3"/>
        <v>0</v>
      </c>
      <c r="G90" s="95"/>
      <c r="H90" s="95"/>
    </row>
    <row r="91" spans="1:8" ht="18" x14ac:dyDescent="0.25">
      <c r="A91" s="95"/>
      <c r="B91" s="112"/>
      <c r="C91" s="113"/>
      <c r="D91" s="113"/>
      <c r="E91" s="114"/>
      <c r="F91" s="115">
        <f t="shared" si="3"/>
        <v>0</v>
      </c>
      <c r="G91" s="95"/>
      <c r="H91" s="95"/>
    </row>
    <row r="92" spans="1:8" ht="18" x14ac:dyDescent="0.25">
      <c r="A92" s="95"/>
      <c r="B92" s="112"/>
      <c r="C92" s="113"/>
      <c r="D92" s="113"/>
      <c r="E92" s="114"/>
      <c r="F92" s="115">
        <f t="shared" si="3"/>
        <v>0</v>
      </c>
      <c r="G92" s="95"/>
      <c r="H92" s="95"/>
    </row>
    <row r="93" spans="1:8" ht="18" x14ac:dyDescent="0.25">
      <c r="A93" s="95"/>
      <c r="B93" s="237" t="s">
        <v>87</v>
      </c>
      <c r="C93" s="237"/>
      <c r="D93" s="237"/>
      <c r="E93" s="237"/>
      <c r="F93" s="115"/>
      <c r="G93" s="95"/>
      <c r="H93" s="95"/>
    </row>
    <row r="94" spans="1:8" ht="57" x14ac:dyDescent="0.25">
      <c r="A94" s="95"/>
      <c r="B94" s="108" t="s">
        <v>80</v>
      </c>
      <c r="C94" s="242" t="s">
        <v>81</v>
      </c>
      <c r="D94" s="242"/>
      <c r="E94" s="109" t="s">
        <v>82</v>
      </c>
      <c r="F94" s="115"/>
      <c r="G94" s="95"/>
      <c r="H94" s="95"/>
    </row>
    <row r="95" spans="1:8" ht="18" x14ac:dyDescent="0.25">
      <c r="A95" s="95"/>
      <c r="B95" s="112"/>
      <c r="C95" s="113"/>
      <c r="D95" s="113"/>
      <c r="E95" s="114"/>
      <c r="F95" s="115">
        <f t="shared" ref="F95:F109" si="4">IF(AND($D$7="Oui",$D$11="Non",((D95-C95)*24)&gt;9),(B95*9*E95)+(B95*0.5)*(((D95-C95)*24)-9)*E95,(B95*((D95-C95)*24)*E95))</f>
        <v>0</v>
      </c>
      <c r="G95" s="95"/>
      <c r="H95" s="95"/>
    </row>
    <row r="96" spans="1:8" ht="18" x14ac:dyDescent="0.25">
      <c r="A96" s="95"/>
      <c r="B96" s="112"/>
      <c r="C96" s="113"/>
      <c r="D96" s="113"/>
      <c r="E96" s="114"/>
      <c r="F96" s="115">
        <f t="shared" si="4"/>
        <v>0</v>
      </c>
      <c r="G96" s="95"/>
      <c r="H96" s="95"/>
    </row>
    <row r="97" spans="1:8" ht="18" x14ac:dyDescent="0.25">
      <c r="A97" s="95"/>
      <c r="B97" s="112"/>
      <c r="C97" s="113"/>
      <c r="D97" s="113"/>
      <c r="E97" s="114"/>
      <c r="F97" s="115">
        <f t="shared" si="4"/>
        <v>0</v>
      </c>
      <c r="G97" s="95"/>
      <c r="H97" s="95"/>
    </row>
    <row r="98" spans="1:8" ht="18" x14ac:dyDescent="0.25">
      <c r="A98" s="95"/>
      <c r="B98" s="112"/>
      <c r="C98" s="113"/>
      <c r="D98" s="113"/>
      <c r="E98" s="114"/>
      <c r="F98" s="115">
        <f t="shared" si="4"/>
        <v>0</v>
      </c>
      <c r="G98" s="95"/>
      <c r="H98" s="95"/>
    </row>
    <row r="99" spans="1:8" ht="18" x14ac:dyDescent="0.25">
      <c r="A99" s="95"/>
      <c r="B99" s="112"/>
      <c r="C99" s="113"/>
      <c r="D99" s="113"/>
      <c r="E99" s="114"/>
      <c r="F99" s="115">
        <f t="shared" si="4"/>
        <v>0</v>
      </c>
      <c r="G99" s="95"/>
      <c r="H99" s="95"/>
    </row>
    <row r="100" spans="1:8" ht="18" x14ac:dyDescent="0.25">
      <c r="A100" s="95"/>
      <c r="B100" s="112"/>
      <c r="C100" s="113"/>
      <c r="D100" s="113"/>
      <c r="E100" s="114"/>
      <c r="F100" s="115">
        <f t="shared" si="4"/>
        <v>0</v>
      </c>
      <c r="G100" s="95"/>
      <c r="H100" s="95"/>
    </row>
    <row r="101" spans="1:8" ht="18" x14ac:dyDescent="0.25">
      <c r="A101" s="95"/>
      <c r="B101" s="112"/>
      <c r="C101" s="113"/>
      <c r="D101" s="113"/>
      <c r="E101" s="114"/>
      <c r="F101" s="115">
        <f t="shared" si="4"/>
        <v>0</v>
      </c>
      <c r="G101" s="95"/>
      <c r="H101" s="95"/>
    </row>
    <row r="102" spans="1:8" ht="18" x14ac:dyDescent="0.25">
      <c r="A102" s="95"/>
      <c r="B102" s="112"/>
      <c r="C102" s="113"/>
      <c r="D102" s="113"/>
      <c r="E102" s="114"/>
      <c r="F102" s="115">
        <f t="shared" si="4"/>
        <v>0</v>
      </c>
      <c r="G102" s="95"/>
      <c r="H102" s="95"/>
    </row>
    <row r="103" spans="1:8" ht="18" x14ac:dyDescent="0.25">
      <c r="A103" s="95"/>
      <c r="B103" s="112"/>
      <c r="C103" s="113"/>
      <c r="D103" s="113"/>
      <c r="E103" s="114"/>
      <c r="F103" s="115">
        <f t="shared" si="4"/>
        <v>0</v>
      </c>
      <c r="G103" s="95"/>
      <c r="H103" s="95"/>
    </row>
    <row r="104" spans="1:8" ht="18" x14ac:dyDescent="0.25">
      <c r="A104" s="95"/>
      <c r="B104" s="112"/>
      <c r="C104" s="113"/>
      <c r="D104" s="113"/>
      <c r="E104" s="114"/>
      <c r="F104" s="115">
        <f t="shared" si="4"/>
        <v>0</v>
      </c>
      <c r="G104" s="95"/>
      <c r="H104" s="95"/>
    </row>
    <row r="105" spans="1:8" ht="18" x14ac:dyDescent="0.25">
      <c r="A105" s="95"/>
      <c r="B105" s="112"/>
      <c r="C105" s="113"/>
      <c r="D105" s="113"/>
      <c r="E105" s="114"/>
      <c r="F105" s="115">
        <f t="shared" si="4"/>
        <v>0</v>
      </c>
      <c r="G105" s="95"/>
      <c r="H105" s="95"/>
    </row>
    <row r="106" spans="1:8" ht="18" x14ac:dyDescent="0.25">
      <c r="A106" s="95"/>
      <c r="B106" s="112"/>
      <c r="C106" s="113"/>
      <c r="D106" s="113"/>
      <c r="E106" s="114"/>
      <c r="F106" s="115">
        <f t="shared" si="4"/>
        <v>0</v>
      </c>
      <c r="G106" s="95"/>
      <c r="H106" s="95"/>
    </row>
    <row r="107" spans="1:8" ht="18" x14ac:dyDescent="0.25">
      <c r="A107" s="95"/>
      <c r="B107" s="112"/>
      <c r="C107" s="113"/>
      <c r="D107" s="113"/>
      <c r="E107" s="114"/>
      <c r="F107" s="115">
        <f t="shared" si="4"/>
        <v>0</v>
      </c>
      <c r="G107" s="95"/>
      <c r="H107" s="95"/>
    </row>
    <row r="108" spans="1:8" ht="18" x14ac:dyDescent="0.25">
      <c r="A108" s="95"/>
      <c r="B108" s="112"/>
      <c r="C108" s="113"/>
      <c r="D108" s="113"/>
      <c r="E108" s="114"/>
      <c r="F108" s="115">
        <f t="shared" si="4"/>
        <v>0</v>
      </c>
      <c r="G108" s="95"/>
      <c r="H108" s="95"/>
    </row>
    <row r="109" spans="1:8" ht="18" x14ac:dyDescent="0.25">
      <c r="A109" s="95"/>
      <c r="B109" s="112"/>
      <c r="C109" s="113"/>
      <c r="D109" s="113"/>
      <c r="E109" s="114"/>
      <c r="F109" s="115">
        <f t="shared" si="4"/>
        <v>0</v>
      </c>
      <c r="G109" s="95"/>
      <c r="H109" s="95"/>
    </row>
    <row r="110" spans="1:8" ht="18" x14ac:dyDescent="0.25">
      <c r="A110" s="95"/>
      <c r="B110" s="237" t="s">
        <v>88</v>
      </c>
      <c r="C110" s="237"/>
      <c r="D110" s="237"/>
      <c r="E110" s="237"/>
      <c r="F110" s="115"/>
      <c r="G110" s="95"/>
      <c r="H110" s="95"/>
    </row>
    <row r="111" spans="1:8" ht="57" x14ac:dyDescent="0.25">
      <c r="A111" s="95"/>
      <c r="B111" s="108" t="s">
        <v>80</v>
      </c>
      <c r="C111" s="242" t="s">
        <v>81</v>
      </c>
      <c r="D111" s="242"/>
      <c r="E111" s="109" t="s">
        <v>82</v>
      </c>
      <c r="F111" s="115"/>
      <c r="G111" s="95"/>
      <c r="H111" s="95"/>
    </row>
    <row r="112" spans="1:8" ht="18" x14ac:dyDescent="0.25">
      <c r="A112" s="95"/>
      <c r="B112" s="112"/>
      <c r="C112" s="113"/>
      <c r="D112" s="113"/>
      <c r="E112" s="114"/>
      <c r="F112" s="115">
        <f t="shared" ref="F112:F126" si="5">IF(AND($D$7="Oui",$D$11="Non",((D112-C112)*24)&gt;9),(B112*9*E112)+(B112*0.5)*(((D112-C112)*24)-9)*E112,(B112*((D112-C112)*24)*E112))</f>
        <v>0</v>
      </c>
      <c r="G112" s="95"/>
      <c r="H112" s="95"/>
    </row>
    <row r="113" spans="1:8" ht="18" x14ac:dyDescent="0.25">
      <c r="A113" s="95"/>
      <c r="B113" s="112"/>
      <c r="C113" s="113"/>
      <c r="D113" s="113"/>
      <c r="E113" s="114"/>
      <c r="F113" s="115">
        <f t="shared" si="5"/>
        <v>0</v>
      </c>
      <c r="G113" s="95"/>
      <c r="H113" s="95"/>
    </row>
    <row r="114" spans="1:8" ht="18" x14ac:dyDescent="0.25">
      <c r="A114" s="95"/>
      <c r="B114" s="112"/>
      <c r="C114" s="113"/>
      <c r="D114" s="113"/>
      <c r="E114" s="114"/>
      <c r="F114" s="115">
        <f t="shared" si="5"/>
        <v>0</v>
      </c>
      <c r="G114" s="95"/>
      <c r="H114" s="95"/>
    </row>
    <row r="115" spans="1:8" ht="18" x14ac:dyDescent="0.25">
      <c r="A115" s="95"/>
      <c r="B115" s="112"/>
      <c r="C115" s="113"/>
      <c r="D115" s="113"/>
      <c r="E115" s="114"/>
      <c r="F115" s="115">
        <f t="shared" si="5"/>
        <v>0</v>
      </c>
      <c r="G115" s="95"/>
      <c r="H115" s="95"/>
    </row>
    <row r="116" spans="1:8" ht="18" x14ac:dyDescent="0.25">
      <c r="A116" s="95"/>
      <c r="B116" s="112"/>
      <c r="C116" s="113"/>
      <c r="D116" s="113"/>
      <c r="E116" s="114"/>
      <c r="F116" s="115">
        <f t="shared" si="5"/>
        <v>0</v>
      </c>
      <c r="G116" s="95"/>
      <c r="H116" s="95"/>
    </row>
    <row r="117" spans="1:8" ht="18" x14ac:dyDescent="0.25">
      <c r="A117" s="95"/>
      <c r="B117" s="112"/>
      <c r="C117" s="113"/>
      <c r="D117" s="113"/>
      <c r="E117" s="114"/>
      <c r="F117" s="115">
        <f t="shared" si="5"/>
        <v>0</v>
      </c>
      <c r="G117" s="95"/>
      <c r="H117" s="95"/>
    </row>
    <row r="118" spans="1:8" ht="18" x14ac:dyDescent="0.25">
      <c r="A118" s="95"/>
      <c r="B118" s="112"/>
      <c r="C118" s="113"/>
      <c r="D118" s="113"/>
      <c r="E118" s="114"/>
      <c r="F118" s="115">
        <f t="shared" si="5"/>
        <v>0</v>
      </c>
      <c r="G118" s="95"/>
      <c r="H118" s="95"/>
    </row>
    <row r="119" spans="1:8" ht="18" x14ac:dyDescent="0.25">
      <c r="A119" s="95"/>
      <c r="B119" s="112"/>
      <c r="C119" s="113"/>
      <c r="D119" s="113"/>
      <c r="E119" s="114"/>
      <c r="F119" s="115">
        <f t="shared" si="5"/>
        <v>0</v>
      </c>
      <c r="G119" s="95"/>
      <c r="H119" s="95"/>
    </row>
    <row r="120" spans="1:8" ht="18" x14ac:dyDescent="0.25">
      <c r="A120" s="95"/>
      <c r="B120" s="112"/>
      <c r="C120" s="113"/>
      <c r="D120" s="113"/>
      <c r="E120" s="114"/>
      <c r="F120" s="115">
        <f t="shared" si="5"/>
        <v>0</v>
      </c>
      <c r="G120" s="95"/>
      <c r="H120" s="95"/>
    </row>
    <row r="121" spans="1:8" ht="18" x14ac:dyDescent="0.25">
      <c r="A121" s="95"/>
      <c r="B121" s="112"/>
      <c r="C121" s="113"/>
      <c r="D121" s="113"/>
      <c r="E121" s="114"/>
      <c r="F121" s="115">
        <f t="shared" si="5"/>
        <v>0</v>
      </c>
      <c r="G121" s="95"/>
      <c r="H121" s="95"/>
    </row>
    <row r="122" spans="1:8" ht="18" x14ac:dyDescent="0.25">
      <c r="A122" s="95"/>
      <c r="B122" s="112"/>
      <c r="C122" s="113"/>
      <c r="D122" s="113"/>
      <c r="E122" s="114"/>
      <c r="F122" s="115">
        <f t="shared" si="5"/>
        <v>0</v>
      </c>
      <c r="G122" s="95"/>
      <c r="H122" s="95"/>
    </row>
    <row r="123" spans="1:8" ht="18" x14ac:dyDescent="0.25">
      <c r="A123" s="95"/>
      <c r="B123" s="112"/>
      <c r="C123" s="113"/>
      <c r="D123" s="113"/>
      <c r="E123" s="114"/>
      <c r="F123" s="115">
        <f t="shared" si="5"/>
        <v>0</v>
      </c>
      <c r="G123" s="95"/>
      <c r="H123" s="95"/>
    </row>
    <row r="124" spans="1:8" ht="18" x14ac:dyDescent="0.25">
      <c r="A124" s="95"/>
      <c r="B124" s="112"/>
      <c r="C124" s="113"/>
      <c r="D124" s="113"/>
      <c r="E124" s="114"/>
      <c r="F124" s="115">
        <f t="shared" si="5"/>
        <v>0</v>
      </c>
      <c r="G124" s="95"/>
      <c r="H124" s="95"/>
    </row>
    <row r="125" spans="1:8" ht="18" x14ac:dyDescent="0.25">
      <c r="A125" s="95"/>
      <c r="B125" s="112"/>
      <c r="C125" s="113"/>
      <c r="D125" s="113"/>
      <c r="E125" s="114"/>
      <c r="F125" s="115">
        <f t="shared" si="5"/>
        <v>0</v>
      </c>
      <c r="G125" s="95"/>
      <c r="H125" s="95"/>
    </row>
    <row r="126" spans="1:8" ht="18" x14ac:dyDescent="0.25">
      <c r="A126" s="95"/>
      <c r="B126" s="112"/>
      <c r="C126" s="113"/>
      <c r="D126" s="113"/>
      <c r="E126" s="114"/>
      <c r="F126" s="115">
        <f t="shared" si="5"/>
        <v>0</v>
      </c>
      <c r="G126" s="95"/>
      <c r="H126" s="95"/>
    </row>
    <row r="127" spans="1:8" ht="18" x14ac:dyDescent="0.25">
      <c r="A127" s="95"/>
      <c r="B127" s="237" t="s">
        <v>89</v>
      </c>
      <c r="C127" s="237"/>
      <c r="D127" s="237"/>
      <c r="E127" s="237"/>
      <c r="F127" s="115"/>
      <c r="G127" s="95"/>
      <c r="H127" s="95"/>
    </row>
    <row r="128" spans="1:8" ht="57" x14ac:dyDescent="0.25">
      <c r="A128" s="95"/>
      <c r="B128" s="108" t="s">
        <v>80</v>
      </c>
      <c r="C128" s="242" t="s">
        <v>81</v>
      </c>
      <c r="D128" s="242"/>
      <c r="E128" s="109" t="s">
        <v>82</v>
      </c>
      <c r="F128" s="115"/>
      <c r="G128" s="95"/>
      <c r="H128" s="95"/>
    </row>
    <row r="129" spans="1:8" ht="18" x14ac:dyDescent="0.25">
      <c r="A129" s="95"/>
      <c r="B129" s="112"/>
      <c r="C129" s="113"/>
      <c r="D129" s="113"/>
      <c r="E129" s="114"/>
      <c r="F129" s="115">
        <f t="shared" ref="F129:F143" si="6">IF(AND($D$7="Oui",$D$11="Non",((D129-C129)*24)&gt;9),(B129*9*E129)+(B129*0.5)*(((D129-C129)*24)-9)*E129,(B129*((D129-C129)*24)*E129))</f>
        <v>0</v>
      </c>
      <c r="G129" s="95"/>
      <c r="H129" s="95"/>
    </row>
    <row r="130" spans="1:8" ht="18" x14ac:dyDescent="0.25">
      <c r="A130" s="95"/>
      <c r="B130" s="112"/>
      <c r="C130" s="113"/>
      <c r="D130" s="113"/>
      <c r="E130" s="114"/>
      <c r="F130" s="115">
        <f t="shared" si="6"/>
        <v>0</v>
      </c>
      <c r="G130" s="95"/>
      <c r="H130" s="95"/>
    </row>
    <row r="131" spans="1:8" ht="18" x14ac:dyDescent="0.25">
      <c r="A131" s="95"/>
      <c r="B131" s="112"/>
      <c r="C131" s="113"/>
      <c r="D131" s="113"/>
      <c r="E131" s="114"/>
      <c r="F131" s="115">
        <f t="shared" si="6"/>
        <v>0</v>
      </c>
      <c r="G131" s="95"/>
      <c r="H131" s="95"/>
    </row>
    <row r="132" spans="1:8" ht="18" x14ac:dyDescent="0.25">
      <c r="A132" s="95"/>
      <c r="B132" s="112"/>
      <c r="C132" s="113"/>
      <c r="D132" s="113"/>
      <c r="E132" s="114"/>
      <c r="F132" s="115">
        <f t="shared" si="6"/>
        <v>0</v>
      </c>
      <c r="G132" s="95"/>
      <c r="H132" s="95"/>
    </row>
    <row r="133" spans="1:8" ht="18" x14ac:dyDescent="0.25">
      <c r="A133" s="95"/>
      <c r="B133" s="112"/>
      <c r="C133" s="113"/>
      <c r="D133" s="113"/>
      <c r="E133" s="114"/>
      <c r="F133" s="115">
        <f t="shared" si="6"/>
        <v>0</v>
      </c>
      <c r="G133" s="95"/>
      <c r="H133" s="95"/>
    </row>
    <row r="134" spans="1:8" ht="18" x14ac:dyDescent="0.25">
      <c r="A134" s="95"/>
      <c r="B134" s="112"/>
      <c r="C134" s="113"/>
      <c r="D134" s="113"/>
      <c r="E134" s="114"/>
      <c r="F134" s="115">
        <f t="shared" si="6"/>
        <v>0</v>
      </c>
      <c r="G134" s="95"/>
      <c r="H134" s="95"/>
    </row>
    <row r="135" spans="1:8" ht="18" x14ac:dyDescent="0.25">
      <c r="A135" s="95"/>
      <c r="B135" s="112"/>
      <c r="C135" s="113"/>
      <c r="D135" s="113"/>
      <c r="E135" s="114"/>
      <c r="F135" s="115">
        <f t="shared" si="6"/>
        <v>0</v>
      </c>
      <c r="G135" s="95"/>
      <c r="H135" s="95"/>
    </row>
    <row r="136" spans="1:8" ht="18" x14ac:dyDescent="0.25">
      <c r="A136" s="95"/>
      <c r="B136" s="112"/>
      <c r="C136" s="113"/>
      <c r="D136" s="113"/>
      <c r="E136" s="114"/>
      <c r="F136" s="115">
        <f t="shared" si="6"/>
        <v>0</v>
      </c>
      <c r="G136" s="95"/>
      <c r="H136" s="95"/>
    </row>
    <row r="137" spans="1:8" ht="18" x14ac:dyDescent="0.25">
      <c r="A137" s="95"/>
      <c r="B137" s="112"/>
      <c r="C137" s="113"/>
      <c r="D137" s="113"/>
      <c r="E137" s="114"/>
      <c r="F137" s="115">
        <f t="shared" si="6"/>
        <v>0</v>
      </c>
      <c r="G137" s="95"/>
      <c r="H137" s="95"/>
    </row>
    <row r="138" spans="1:8" ht="18" x14ac:dyDescent="0.25">
      <c r="A138" s="95"/>
      <c r="B138" s="112"/>
      <c r="C138" s="113"/>
      <c r="D138" s="113"/>
      <c r="E138" s="114"/>
      <c r="F138" s="115">
        <f t="shared" si="6"/>
        <v>0</v>
      </c>
      <c r="G138" s="95"/>
      <c r="H138" s="95"/>
    </row>
    <row r="139" spans="1:8" ht="18" x14ac:dyDescent="0.25">
      <c r="A139" s="95"/>
      <c r="B139" s="112"/>
      <c r="C139" s="113"/>
      <c r="D139" s="113"/>
      <c r="E139" s="114"/>
      <c r="F139" s="115">
        <f t="shared" si="6"/>
        <v>0</v>
      </c>
      <c r="G139" s="95"/>
      <c r="H139" s="95"/>
    </row>
    <row r="140" spans="1:8" ht="18" x14ac:dyDescent="0.25">
      <c r="A140" s="95"/>
      <c r="B140" s="112"/>
      <c r="C140" s="113"/>
      <c r="D140" s="113"/>
      <c r="E140" s="114"/>
      <c r="F140" s="115">
        <f t="shared" si="6"/>
        <v>0</v>
      </c>
      <c r="G140" s="95"/>
      <c r="H140" s="95"/>
    </row>
    <row r="141" spans="1:8" ht="18" x14ac:dyDescent="0.25">
      <c r="A141" s="95"/>
      <c r="B141" s="112"/>
      <c r="C141" s="113"/>
      <c r="D141" s="113"/>
      <c r="E141" s="114"/>
      <c r="F141" s="115">
        <f t="shared" si="6"/>
        <v>0</v>
      </c>
      <c r="G141" s="95"/>
      <c r="H141" s="95"/>
    </row>
    <row r="142" spans="1:8" ht="18" x14ac:dyDescent="0.25">
      <c r="A142" s="95"/>
      <c r="B142" s="112"/>
      <c r="C142" s="113"/>
      <c r="D142" s="113"/>
      <c r="E142" s="114"/>
      <c r="F142" s="115">
        <f t="shared" si="6"/>
        <v>0</v>
      </c>
      <c r="G142" s="95"/>
      <c r="H142" s="95"/>
    </row>
    <row r="143" spans="1:8" ht="18" x14ac:dyDescent="0.25">
      <c r="A143" s="95" t="s">
        <v>90</v>
      </c>
      <c r="B143" s="112"/>
      <c r="C143" s="113"/>
      <c r="D143" s="113"/>
      <c r="E143" s="114"/>
      <c r="F143" s="115">
        <f t="shared" si="6"/>
        <v>0</v>
      </c>
      <c r="G143" s="95"/>
      <c r="H143" s="95"/>
    </row>
    <row r="144" spans="1:8" ht="18" x14ac:dyDescent="0.25">
      <c r="A144" s="95"/>
      <c r="B144" s="237" t="s">
        <v>91</v>
      </c>
      <c r="C144" s="237"/>
      <c r="D144" s="237"/>
      <c r="E144" s="237"/>
      <c r="F144" s="115"/>
      <c r="G144" s="95"/>
      <c r="H144" s="95"/>
    </row>
    <row r="145" spans="1:8" ht="57" x14ac:dyDescent="0.25">
      <c r="A145" s="95"/>
      <c r="B145" s="117" t="s">
        <v>80</v>
      </c>
      <c r="C145" s="241" t="s">
        <v>81</v>
      </c>
      <c r="D145" s="241"/>
      <c r="E145" s="118" t="s">
        <v>82</v>
      </c>
      <c r="F145" s="115"/>
      <c r="G145" s="95"/>
      <c r="H145" s="95"/>
    </row>
    <row r="146" spans="1:8" ht="18" x14ac:dyDescent="0.25">
      <c r="A146" s="95"/>
      <c r="B146" s="112"/>
      <c r="C146" s="113"/>
      <c r="D146" s="113"/>
      <c r="E146" s="114"/>
      <c r="F146" s="115">
        <f t="shared" ref="F146:F161" si="7">IF(AND($D$7="Oui",$D$11="Non",((D146-C146)*24)&gt;9),(B146*9*E146)+(B146*0.5)*(((D146-C146)*24)-9)*E146,(B146*((D146-C146)*24)*E146))</f>
        <v>0</v>
      </c>
      <c r="G146" s="95"/>
      <c r="H146" s="95"/>
    </row>
    <row r="147" spans="1:8" ht="18" x14ac:dyDescent="0.25">
      <c r="A147" s="95"/>
      <c r="B147" s="112"/>
      <c r="C147" s="113"/>
      <c r="D147" s="113"/>
      <c r="E147" s="114"/>
      <c r="F147" s="115">
        <f t="shared" si="7"/>
        <v>0</v>
      </c>
      <c r="G147" s="95"/>
      <c r="H147" s="95"/>
    </row>
    <row r="148" spans="1:8" ht="18" x14ac:dyDescent="0.25">
      <c r="A148" s="95"/>
      <c r="B148" s="112"/>
      <c r="C148" s="113"/>
      <c r="D148" s="113"/>
      <c r="E148" s="114"/>
      <c r="F148" s="115">
        <f t="shared" si="7"/>
        <v>0</v>
      </c>
      <c r="G148" s="95"/>
      <c r="H148" s="95"/>
    </row>
    <row r="149" spans="1:8" ht="18" x14ac:dyDescent="0.25">
      <c r="A149" s="95"/>
      <c r="B149" s="112"/>
      <c r="C149" s="113"/>
      <c r="D149" s="113"/>
      <c r="E149" s="114"/>
      <c r="F149" s="115">
        <f t="shared" si="7"/>
        <v>0</v>
      </c>
      <c r="G149" s="95"/>
      <c r="H149" s="95"/>
    </row>
    <row r="150" spans="1:8" ht="18" x14ac:dyDescent="0.25">
      <c r="A150" s="95"/>
      <c r="B150" s="112"/>
      <c r="C150" s="113"/>
      <c r="D150" s="113"/>
      <c r="E150" s="114"/>
      <c r="F150" s="115">
        <f t="shared" si="7"/>
        <v>0</v>
      </c>
      <c r="G150" s="95"/>
      <c r="H150" s="95"/>
    </row>
    <row r="151" spans="1:8" ht="18" x14ac:dyDescent="0.25">
      <c r="A151" s="95"/>
      <c r="B151" s="112"/>
      <c r="C151" s="113"/>
      <c r="D151" s="113"/>
      <c r="E151" s="114"/>
      <c r="F151" s="115">
        <f t="shared" si="7"/>
        <v>0</v>
      </c>
      <c r="G151" s="95"/>
      <c r="H151" s="95"/>
    </row>
    <row r="152" spans="1:8" ht="18" x14ac:dyDescent="0.25">
      <c r="A152" s="95"/>
      <c r="B152" s="112"/>
      <c r="C152" s="113"/>
      <c r="D152" s="113"/>
      <c r="E152" s="114"/>
      <c r="F152" s="115">
        <f t="shared" si="7"/>
        <v>0</v>
      </c>
      <c r="G152" s="95"/>
      <c r="H152" s="95"/>
    </row>
    <row r="153" spans="1:8" ht="18" x14ac:dyDescent="0.25">
      <c r="A153" s="95"/>
      <c r="B153" s="112"/>
      <c r="C153" s="113"/>
      <c r="D153" s="113"/>
      <c r="E153" s="114"/>
      <c r="F153" s="115">
        <f t="shared" si="7"/>
        <v>0</v>
      </c>
      <c r="G153" s="95"/>
      <c r="H153" s="95"/>
    </row>
    <row r="154" spans="1:8" ht="18" x14ac:dyDescent="0.25">
      <c r="A154" s="95"/>
      <c r="B154" s="112"/>
      <c r="C154" s="113"/>
      <c r="D154" s="113"/>
      <c r="E154" s="114"/>
      <c r="F154" s="115">
        <f t="shared" si="7"/>
        <v>0</v>
      </c>
      <c r="G154" s="95"/>
      <c r="H154" s="95"/>
    </row>
    <row r="155" spans="1:8" ht="18" x14ac:dyDescent="0.25">
      <c r="A155" s="95"/>
      <c r="B155" s="112"/>
      <c r="C155" s="113"/>
      <c r="D155" s="113"/>
      <c r="E155" s="114"/>
      <c r="F155" s="115">
        <f t="shared" si="7"/>
        <v>0</v>
      </c>
      <c r="G155" s="95"/>
      <c r="H155" s="95"/>
    </row>
    <row r="156" spans="1:8" ht="18" x14ac:dyDescent="0.25">
      <c r="A156" s="95"/>
      <c r="B156" s="112"/>
      <c r="C156" s="113"/>
      <c r="D156" s="113"/>
      <c r="E156" s="114"/>
      <c r="F156" s="115">
        <f t="shared" si="7"/>
        <v>0</v>
      </c>
      <c r="G156" s="95"/>
      <c r="H156" s="95"/>
    </row>
    <row r="157" spans="1:8" ht="18" x14ac:dyDescent="0.25">
      <c r="A157" s="95"/>
      <c r="B157" s="112"/>
      <c r="C157" s="113"/>
      <c r="D157" s="113"/>
      <c r="E157" s="114"/>
      <c r="F157" s="115">
        <f t="shared" si="7"/>
        <v>0</v>
      </c>
      <c r="G157" s="95"/>
      <c r="H157" s="95"/>
    </row>
    <row r="158" spans="1:8" ht="18" x14ac:dyDescent="0.25">
      <c r="A158" s="95"/>
      <c r="B158" s="112"/>
      <c r="C158" s="113"/>
      <c r="D158" s="113"/>
      <c r="E158" s="114"/>
      <c r="F158" s="115">
        <f t="shared" si="7"/>
        <v>0</v>
      </c>
      <c r="G158" s="95"/>
      <c r="H158" s="95"/>
    </row>
    <row r="159" spans="1:8" ht="18" x14ac:dyDescent="0.25">
      <c r="A159" s="95"/>
      <c r="B159" s="112"/>
      <c r="C159" s="113"/>
      <c r="D159" s="113"/>
      <c r="E159" s="114"/>
      <c r="F159" s="115">
        <f t="shared" si="7"/>
        <v>0</v>
      </c>
      <c r="G159" s="95"/>
      <c r="H159" s="95"/>
    </row>
    <row r="160" spans="1:8" ht="18" x14ac:dyDescent="0.25">
      <c r="A160" s="95"/>
      <c r="B160" s="112"/>
      <c r="C160" s="113"/>
      <c r="D160" s="113"/>
      <c r="E160" s="114"/>
      <c r="F160" s="115">
        <f t="shared" si="7"/>
        <v>0</v>
      </c>
      <c r="G160" s="95"/>
      <c r="H160" s="95"/>
    </row>
    <row r="161" spans="1:8" ht="18" x14ac:dyDescent="0.25">
      <c r="A161" s="95"/>
      <c r="B161" s="119"/>
      <c r="C161" s="120"/>
      <c r="D161" s="120"/>
      <c r="E161" s="121"/>
      <c r="F161" s="115">
        <f t="shared" si="7"/>
        <v>0</v>
      </c>
      <c r="G161" s="95"/>
      <c r="H161" s="95"/>
    </row>
    <row r="162" spans="1:8" ht="15" x14ac:dyDescent="0.25">
      <c r="A162" s="95"/>
      <c r="B162" s="122"/>
      <c r="C162" s="123"/>
      <c r="D162" s="123"/>
      <c r="E162" s="122"/>
      <c r="F162" s="124"/>
      <c r="G162" s="95"/>
      <c r="H162" s="95"/>
    </row>
    <row r="163" spans="1:8" ht="18" x14ac:dyDescent="0.2">
      <c r="A163" s="95"/>
      <c r="B163" s="246" t="s">
        <v>92</v>
      </c>
      <c r="C163" s="246"/>
      <c r="D163" s="246"/>
      <c r="E163" s="125">
        <f>SUM(F27:F41)+SUM(F44:F58)+SUM(F61:F75)+SUM(F78:F92)+SUM(F95:F109)+SUM(F112:F126)+SUM(F129:F143)+SUM(F146:F161)</f>
        <v>0</v>
      </c>
      <c r="F163" s="126" t="s">
        <v>93</v>
      </c>
      <c r="G163" s="127"/>
      <c r="H163" s="127"/>
    </row>
    <row r="164" spans="1:8" ht="14.25" x14ac:dyDescent="0.2">
      <c r="A164" s="95"/>
      <c r="B164" s="95"/>
      <c r="C164" s="95"/>
      <c r="D164" s="95"/>
      <c r="E164" s="95"/>
      <c r="F164" s="95"/>
      <c r="G164" s="95"/>
      <c r="H164" s="95"/>
    </row>
    <row r="165" spans="1:8" x14ac:dyDescent="0.2">
      <c r="A165" s="245" t="s">
        <v>94</v>
      </c>
      <c r="B165" s="245"/>
      <c r="C165" s="245"/>
      <c r="D165" s="245"/>
      <c r="E165" s="245"/>
      <c r="F165" s="245"/>
      <c r="G165" s="245"/>
      <c r="H165" s="245"/>
    </row>
    <row r="166" spans="1:8" x14ac:dyDescent="0.2">
      <c r="A166" s="245"/>
      <c r="B166" s="245"/>
      <c r="C166" s="245"/>
      <c r="D166" s="245"/>
      <c r="E166" s="245"/>
      <c r="F166" s="245"/>
      <c r="G166" s="245"/>
      <c r="H166" s="245"/>
    </row>
    <row r="167" spans="1:8" x14ac:dyDescent="0.2">
      <c r="A167" s="245"/>
      <c r="B167" s="245"/>
      <c r="C167" s="245"/>
      <c r="D167" s="245"/>
      <c r="E167" s="245"/>
      <c r="F167" s="245"/>
      <c r="G167" s="245"/>
      <c r="H167" s="245"/>
    </row>
    <row r="168" spans="1:8" ht="14.25" x14ac:dyDescent="0.2">
      <c r="A168" s="95"/>
      <c r="B168" s="95"/>
      <c r="C168" s="95"/>
      <c r="D168" s="95"/>
      <c r="E168" s="95"/>
      <c r="F168" s="95"/>
      <c r="G168" s="95"/>
      <c r="H168" s="95"/>
    </row>
  </sheetData>
  <mergeCells count="25">
    <mergeCell ref="E11:H17"/>
    <mergeCell ref="A21:C21"/>
    <mergeCell ref="A165:H167"/>
    <mergeCell ref="C111:D111"/>
    <mergeCell ref="B127:E127"/>
    <mergeCell ref="C128:D128"/>
    <mergeCell ref="B144:E144"/>
    <mergeCell ref="C145:D145"/>
    <mergeCell ref="B163:D163"/>
    <mergeCell ref="A5:C5"/>
    <mergeCell ref="A7:C7"/>
    <mergeCell ref="A9:C9"/>
    <mergeCell ref="A11:C11"/>
    <mergeCell ref="B110:E110"/>
    <mergeCell ref="A23:H23"/>
    <mergeCell ref="B25:E25"/>
    <mergeCell ref="C26:D26"/>
    <mergeCell ref="B42:E42"/>
    <mergeCell ref="C43:D43"/>
    <mergeCell ref="B59:E59"/>
    <mergeCell ref="C60:D60"/>
    <mergeCell ref="B76:E76"/>
    <mergeCell ref="C77:D77"/>
    <mergeCell ref="B93:E93"/>
    <mergeCell ref="C94:D94"/>
  </mergeCells>
  <dataValidations count="1">
    <dataValidation type="list" allowBlank="1" showErrorMessage="1" sqref="D7 D11" xr:uid="{5172FE2D-CDD8-4857-B7D6-2E3C68DFA22D}">
      <formula1>"Oui,Non"</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11CCB-31ED-42C3-84A8-B187A3C43010}">
  <dimension ref="A1:H167"/>
  <sheetViews>
    <sheetView showGridLines="0" workbookViewId="0">
      <selection activeCell="G26" sqref="G26"/>
    </sheetView>
  </sheetViews>
  <sheetFormatPr baseColWidth="10" defaultRowHeight="14.25" x14ac:dyDescent="0.2"/>
  <cols>
    <col min="1" max="1" width="19" style="95" customWidth="1"/>
    <col min="2" max="2" width="17.7109375" style="95" customWidth="1"/>
    <col min="3" max="3" width="14.7109375" style="95" customWidth="1"/>
    <col min="4" max="4" width="16" style="95" customWidth="1"/>
    <col min="5" max="5" width="15.85546875" style="95" customWidth="1"/>
    <col min="6" max="6" width="17.7109375" style="95" customWidth="1"/>
    <col min="7" max="7" width="12" style="95" customWidth="1"/>
    <col min="8" max="8" width="17.7109375" style="95" customWidth="1"/>
    <col min="9" max="256" width="11.42578125" style="95"/>
    <col min="257" max="257" width="19" style="95" customWidth="1"/>
    <col min="258" max="258" width="17.7109375" style="95" customWidth="1"/>
    <col min="259" max="259" width="14.7109375" style="95" customWidth="1"/>
    <col min="260" max="260" width="16" style="95" customWidth="1"/>
    <col min="261" max="261" width="15.85546875" style="95" customWidth="1"/>
    <col min="262" max="262" width="17.7109375" style="95" customWidth="1"/>
    <col min="263" max="263" width="12" style="95" customWidth="1"/>
    <col min="264" max="264" width="17.7109375" style="95" customWidth="1"/>
    <col min="265" max="512" width="11.42578125" style="95"/>
    <col min="513" max="513" width="19" style="95" customWidth="1"/>
    <col min="514" max="514" width="17.7109375" style="95" customWidth="1"/>
    <col min="515" max="515" width="14.7109375" style="95" customWidth="1"/>
    <col min="516" max="516" width="16" style="95" customWidth="1"/>
    <col min="517" max="517" width="15.85546875" style="95" customWidth="1"/>
    <col min="518" max="518" width="17.7109375" style="95" customWidth="1"/>
    <col min="519" max="519" width="12" style="95" customWidth="1"/>
    <col min="520" max="520" width="17.7109375" style="95" customWidth="1"/>
    <col min="521" max="768" width="11.42578125" style="95"/>
    <col min="769" max="769" width="19" style="95" customWidth="1"/>
    <col min="770" max="770" width="17.7109375" style="95" customWidth="1"/>
    <col min="771" max="771" width="14.7109375" style="95" customWidth="1"/>
    <col min="772" max="772" width="16" style="95" customWidth="1"/>
    <col min="773" max="773" width="15.85546875" style="95" customWidth="1"/>
    <col min="774" max="774" width="17.7109375" style="95" customWidth="1"/>
    <col min="775" max="775" width="12" style="95" customWidth="1"/>
    <col min="776" max="776" width="17.7109375" style="95" customWidth="1"/>
    <col min="777" max="1024" width="11.42578125" style="95"/>
    <col min="1025" max="1025" width="19" style="95" customWidth="1"/>
    <col min="1026" max="1026" width="17.7109375" style="95" customWidth="1"/>
    <col min="1027" max="1027" width="14.7109375" style="95" customWidth="1"/>
    <col min="1028" max="1028" width="16" style="95" customWidth="1"/>
    <col min="1029" max="1029" width="15.85546875" style="95" customWidth="1"/>
    <col min="1030" max="1030" width="17.7109375" style="95" customWidth="1"/>
    <col min="1031" max="1031" width="12" style="95" customWidth="1"/>
    <col min="1032" max="1032" width="17.7109375" style="95" customWidth="1"/>
    <col min="1033" max="1280" width="11.42578125" style="95"/>
    <col min="1281" max="1281" width="19" style="95" customWidth="1"/>
    <col min="1282" max="1282" width="17.7109375" style="95" customWidth="1"/>
    <col min="1283" max="1283" width="14.7109375" style="95" customWidth="1"/>
    <col min="1284" max="1284" width="16" style="95" customWidth="1"/>
    <col min="1285" max="1285" width="15.85546875" style="95" customWidth="1"/>
    <col min="1286" max="1286" width="17.7109375" style="95" customWidth="1"/>
    <col min="1287" max="1287" width="12" style="95" customWidth="1"/>
    <col min="1288" max="1288" width="17.7109375" style="95" customWidth="1"/>
    <col min="1289" max="1536" width="11.42578125" style="95"/>
    <col min="1537" max="1537" width="19" style="95" customWidth="1"/>
    <col min="1538" max="1538" width="17.7109375" style="95" customWidth="1"/>
    <col min="1539" max="1539" width="14.7109375" style="95" customWidth="1"/>
    <col min="1540" max="1540" width="16" style="95" customWidth="1"/>
    <col min="1541" max="1541" width="15.85546875" style="95" customWidth="1"/>
    <col min="1542" max="1542" width="17.7109375" style="95" customWidth="1"/>
    <col min="1543" max="1543" width="12" style="95" customWidth="1"/>
    <col min="1544" max="1544" width="17.7109375" style="95" customWidth="1"/>
    <col min="1545" max="1792" width="11.42578125" style="95"/>
    <col min="1793" max="1793" width="19" style="95" customWidth="1"/>
    <col min="1794" max="1794" width="17.7109375" style="95" customWidth="1"/>
    <col min="1795" max="1795" width="14.7109375" style="95" customWidth="1"/>
    <col min="1796" max="1796" width="16" style="95" customWidth="1"/>
    <col min="1797" max="1797" width="15.85546875" style="95" customWidth="1"/>
    <col min="1798" max="1798" width="17.7109375" style="95" customWidth="1"/>
    <col min="1799" max="1799" width="12" style="95" customWidth="1"/>
    <col min="1800" max="1800" width="17.7109375" style="95" customWidth="1"/>
    <col min="1801" max="2048" width="11.42578125" style="95"/>
    <col min="2049" max="2049" width="19" style="95" customWidth="1"/>
    <col min="2050" max="2050" width="17.7109375" style="95" customWidth="1"/>
    <col min="2051" max="2051" width="14.7109375" style="95" customWidth="1"/>
    <col min="2052" max="2052" width="16" style="95" customWidth="1"/>
    <col min="2053" max="2053" width="15.85546875" style="95" customWidth="1"/>
    <col min="2054" max="2054" width="17.7109375" style="95" customWidth="1"/>
    <col min="2055" max="2055" width="12" style="95" customWidth="1"/>
    <col min="2056" max="2056" width="17.7109375" style="95" customWidth="1"/>
    <col min="2057" max="2304" width="11.42578125" style="95"/>
    <col min="2305" max="2305" width="19" style="95" customWidth="1"/>
    <col min="2306" max="2306" width="17.7109375" style="95" customWidth="1"/>
    <col min="2307" max="2307" width="14.7109375" style="95" customWidth="1"/>
    <col min="2308" max="2308" width="16" style="95" customWidth="1"/>
    <col min="2309" max="2309" width="15.85546875" style="95" customWidth="1"/>
    <col min="2310" max="2310" width="17.7109375" style="95" customWidth="1"/>
    <col min="2311" max="2311" width="12" style="95" customWidth="1"/>
    <col min="2312" max="2312" width="17.7109375" style="95" customWidth="1"/>
    <col min="2313" max="2560" width="11.42578125" style="95"/>
    <col min="2561" max="2561" width="19" style="95" customWidth="1"/>
    <col min="2562" max="2562" width="17.7109375" style="95" customWidth="1"/>
    <col min="2563" max="2563" width="14.7109375" style="95" customWidth="1"/>
    <col min="2564" max="2564" width="16" style="95" customWidth="1"/>
    <col min="2565" max="2565" width="15.85546875" style="95" customWidth="1"/>
    <col min="2566" max="2566" width="17.7109375" style="95" customWidth="1"/>
    <col min="2567" max="2567" width="12" style="95" customWidth="1"/>
    <col min="2568" max="2568" width="17.7109375" style="95" customWidth="1"/>
    <col min="2569" max="2816" width="11.42578125" style="95"/>
    <col min="2817" max="2817" width="19" style="95" customWidth="1"/>
    <col min="2818" max="2818" width="17.7109375" style="95" customWidth="1"/>
    <col min="2819" max="2819" width="14.7109375" style="95" customWidth="1"/>
    <col min="2820" max="2820" width="16" style="95" customWidth="1"/>
    <col min="2821" max="2821" width="15.85546875" style="95" customWidth="1"/>
    <col min="2822" max="2822" width="17.7109375" style="95" customWidth="1"/>
    <col min="2823" max="2823" width="12" style="95" customWidth="1"/>
    <col min="2824" max="2824" width="17.7109375" style="95" customWidth="1"/>
    <col min="2825" max="3072" width="11.42578125" style="95"/>
    <col min="3073" max="3073" width="19" style="95" customWidth="1"/>
    <col min="3074" max="3074" width="17.7109375" style="95" customWidth="1"/>
    <col min="3075" max="3075" width="14.7109375" style="95" customWidth="1"/>
    <col min="3076" max="3076" width="16" style="95" customWidth="1"/>
    <col min="3077" max="3077" width="15.85546875" style="95" customWidth="1"/>
    <col min="3078" max="3078" width="17.7109375" style="95" customWidth="1"/>
    <col min="3079" max="3079" width="12" style="95" customWidth="1"/>
    <col min="3080" max="3080" width="17.7109375" style="95" customWidth="1"/>
    <col min="3081" max="3328" width="11.42578125" style="95"/>
    <col min="3329" max="3329" width="19" style="95" customWidth="1"/>
    <col min="3330" max="3330" width="17.7109375" style="95" customWidth="1"/>
    <col min="3331" max="3331" width="14.7109375" style="95" customWidth="1"/>
    <col min="3332" max="3332" width="16" style="95" customWidth="1"/>
    <col min="3333" max="3333" width="15.85546875" style="95" customWidth="1"/>
    <col min="3334" max="3334" width="17.7109375" style="95" customWidth="1"/>
    <col min="3335" max="3335" width="12" style="95" customWidth="1"/>
    <col min="3336" max="3336" width="17.7109375" style="95" customWidth="1"/>
    <col min="3337" max="3584" width="11.42578125" style="95"/>
    <col min="3585" max="3585" width="19" style="95" customWidth="1"/>
    <col min="3586" max="3586" width="17.7109375" style="95" customWidth="1"/>
    <col min="3587" max="3587" width="14.7109375" style="95" customWidth="1"/>
    <col min="3588" max="3588" width="16" style="95" customWidth="1"/>
    <col min="3589" max="3589" width="15.85546875" style="95" customWidth="1"/>
    <col min="3590" max="3590" width="17.7109375" style="95" customWidth="1"/>
    <col min="3591" max="3591" width="12" style="95" customWidth="1"/>
    <col min="3592" max="3592" width="17.7109375" style="95" customWidth="1"/>
    <col min="3593" max="3840" width="11.42578125" style="95"/>
    <col min="3841" max="3841" width="19" style="95" customWidth="1"/>
    <col min="3842" max="3842" width="17.7109375" style="95" customWidth="1"/>
    <col min="3843" max="3843" width="14.7109375" style="95" customWidth="1"/>
    <col min="3844" max="3844" width="16" style="95" customWidth="1"/>
    <col min="3845" max="3845" width="15.85546875" style="95" customWidth="1"/>
    <col min="3846" max="3846" width="17.7109375" style="95" customWidth="1"/>
    <col min="3847" max="3847" width="12" style="95" customWidth="1"/>
    <col min="3848" max="3848" width="17.7109375" style="95" customWidth="1"/>
    <col min="3849" max="4096" width="11.42578125" style="95"/>
    <col min="4097" max="4097" width="19" style="95" customWidth="1"/>
    <col min="4098" max="4098" width="17.7109375" style="95" customWidth="1"/>
    <col min="4099" max="4099" width="14.7109375" style="95" customWidth="1"/>
    <col min="4100" max="4100" width="16" style="95" customWidth="1"/>
    <col min="4101" max="4101" width="15.85546875" style="95" customWidth="1"/>
    <col min="4102" max="4102" width="17.7109375" style="95" customWidth="1"/>
    <col min="4103" max="4103" width="12" style="95" customWidth="1"/>
    <col min="4104" max="4104" width="17.7109375" style="95" customWidth="1"/>
    <col min="4105" max="4352" width="11.42578125" style="95"/>
    <col min="4353" max="4353" width="19" style="95" customWidth="1"/>
    <col min="4354" max="4354" width="17.7109375" style="95" customWidth="1"/>
    <col min="4355" max="4355" width="14.7109375" style="95" customWidth="1"/>
    <col min="4356" max="4356" width="16" style="95" customWidth="1"/>
    <col min="4357" max="4357" width="15.85546875" style="95" customWidth="1"/>
    <col min="4358" max="4358" width="17.7109375" style="95" customWidth="1"/>
    <col min="4359" max="4359" width="12" style="95" customWidth="1"/>
    <col min="4360" max="4360" width="17.7109375" style="95" customWidth="1"/>
    <col min="4361" max="4608" width="11.42578125" style="95"/>
    <col min="4609" max="4609" width="19" style="95" customWidth="1"/>
    <col min="4610" max="4610" width="17.7109375" style="95" customWidth="1"/>
    <col min="4611" max="4611" width="14.7109375" style="95" customWidth="1"/>
    <col min="4612" max="4612" width="16" style="95" customWidth="1"/>
    <col min="4613" max="4613" width="15.85546875" style="95" customWidth="1"/>
    <col min="4614" max="4614" width="17.7109375" style="95" customWidth="1"/>
    <col min="4615" max="4615" width="12" style="95" customWidth="1"/>
    <col min="4616" max="4616" width="17.7109375" style="95" customWidth="1"/>
    <col min="4617" max="4864" width="11.42578125" style="95"/>
    <col min="4865" max="4865" width="19" style="95" customWidth="1"/>
    <col min="4866" max="4866" width="17.7109375" style="95" customWidth="1"/>
    <col min="4867" max="4867" width="14.7109375" style="95" customWidth="1"/>
    <col min="4868" max="4868" width="16" style="95" customWidth="1"/>
    <col min="4869" max="4869" width="15.85546875" style="95" customWidth="1"/>
    <col min="4870" max="4870" width="17.7109375" style="95" customWidth="1"/>
    <col min="4871" max="4871" width="12" style="95" customWidth="1"/>
    <col min="4872" max="4872" width="17.7109375" style="95" customWidth="1"/>
    <col min="4873" max="5120" width="11.42578125" style="95"/>
    <col min="5121" max="5121" width="19" style="95" customWidth="1"/>
    <col min="5122" max="5122" width="17.7109375" style="95" customWidth="1"/>
    <col min="5123" max="5123" width="14.7109375" style="95" customWidth="1"/>
    <col min="5124" max="5124" width="16" style="95" customWidth="1"/>
    <col min="5125" max="5125" width="15.85546875" style="95" customWidth="1"/>
    <col min="5126" max="5126" width="17.7109375" style="95" customWidth="1"/>
    <col min="5127" max="5127" width="12" style="95" customWidth="1"/>
    <col min="5128" max="5128" width="17.7109375" style="95" customWidth="1"/>
    <col min="5129" max="5376" width="11.42578125" style="95"/>
    <col min="5377" max="5377" width="19" style="95" customWidth="1"/>
    <col min="5378" max="5378" width="17.7109375" style="95" customWidth="1"/>
    <col min="5379" max="5379" width="14.7109375" style="95" customWidth="1"/>
    <col min="5380" max="5380" width="16" style="95" customWidth="1"/>
    <col min="5381" max="5381" width="15.85546875" style="95" customWidth="1"/>
    <col min="5382" max="5382" width="17.7109375" style="95" customWidth="1"/>
    <col min="5383" max="5383" width="12" style="95" customWidth="1"/>
    <col min="5384" max="5384" width="17.7109375" style="95" customWidth="1"/>
    <col min="5385" max="5632" width="11.42578125" style="95"/>
    <col min="5633" max="5633" width="19" style="95" customWidth="1"/>
    <col min="5634" max="5634" width="17.7109375" style="95" customWidth="1"/>
    <col min="5635" max="5635" width="14.7109375" style="95" customWidth="1"/>
    <col min="5636" max="5636" width="16" style="95" customWidth="1"/>
    <col min="5637" max="5637" width="15.85546875" style="95" customWidth="1"/>
    <col min="5638" max="5638" width="17.7109375" style="95" customWidth="1"/>
    <col min="5639" max="5639" width="12" style="95" customWidth="1"/>
    <col min="5640" max="5640" width="17.7109375" style="95" customWidth="1"/>
    <col min="5641" max="5888" width="11.42578125" style="95"/>
    <col min="5889" max="5889" width="19" style="95" customWidth="1"/>
    <col min="5890" max="5890" width="17.7109375" style="95" customWidth="1"/>
    <col min="5891" max="5891" width="14.7109375" style="95" customWidth="1"/>
    <col min="5892" max="5892" width="16" style="95" customWidth="1"/>
    <col min="5893" max="5893" width="15.85546875" style="95" customWidth="1"/>
    <col min="5894" max="5894" width="17.7109375" style="95" customWidth="1"/>
    <col min="5895" max="5895" width="12" style="95" customWidth="1"/>
    <col min="5896" max="5896" width="17.7109375" style="95" customWidth="1"/>
    <col min="5897" max="6144" width="11.42578125" style="95"/>
    <col min="6145" max="6145" width="19" style="95" customWidth="1"/>
    <col min="6146" max="6146" width="17.7109375" style="95" customWidth="1"/>
    <col min="6147" max="6147" width="14.7109375" style="95" customWidth="1"/>
    <col min="6148" max="6148" width="16" style="95" customWidth="1"/>
    <col min="6149" max="6149" width="15.85546875" style="95" customWidth="1"/>
    <col min="6150" max="6150" width="17.7109375" style="95" customWidth="1"/>
    <col min="6151" max="6151" width="12" style="95" customWidth="1"/>
    <col min="6152" max="6152" width="17.7109375" style="95" customWidth="1"/>
    <col min="6153" max="6400" width="11.42578125" style="95"/>
    <col min="6401" max="6401" width="19" style="95" customWidth="1"/>
    <col min="6402" max="6402" width="17.7109375" style="95" customWidth="1"/>
    <col min="6403" max="6403" width="14.7109375" style="95" customWidth="1"/>
    <col min="6404" max="6404" width="16" style="95" customWidth="1"/>
    <col min="6405" max="6405" width="15.85546875" style="95" customWidth="1"/>
    <col min="6406" max="6406" width="17.7109375" style="95" customWidth="1"/>
    <col min="6407" max="6407" width="12" style="95" customWidth="1"/>
    <col min="6408" max="6408" width="17.7109375" style="95" customWidth="1"/>
    <col min="6409" max="6656" width="11.42578125" style="95"/>
    <col min="6657" max="6657" width="19" style="95" customWidth="1"/>
    <col min="6658" max="6658" width="17.7109375" style="95" customWidth="1"/>
    <col min="6659" max="6659" width="14.7109375" style="95" customWidth="1"/>
    <col min="6660" max="6660" width="16" style="95" customWidth="1"/>
    <col min="6661" max="6661" width="15.85546875" style="95" customWidth="1"/>
    <col min="6662" max="6662" width="17.7109375" style="95" customWidth="1"/>
    <col min="6663" max="6663" width="12" style="95" customWidth="1"/>
    <col min="6664" max="6664" width="17.7109375" style="95" customWidth="1"/>
    <col min="6665" max="6912" width="11.42578125" style="95"/>
    <col min="6913" max="6913" width="19" style="95" customWidth="1"/>
    <col min="6914" max="6914" width="17.7109375" style="95" customWidth="1"/>
    <col min="6915" max="6915" width="14.7109375" style="95" customWidth="1"/>
    <col min="6916" max="6916" width="16" style="95" customWidth="1"/>
    <col min="6917" max="6917" width="15.85546875" style="95" customWidth="1"/>
    <col min="6918" max="6918" width="17.7109375" style="95" customWidth="1"/>
    <col min="6919" max="6919" width="12" style="95" customWidth="1"/>
    <col min="6920" max="6920" width="17.7109375" style="95" customWidth="1"/>
    <col min="6921" max="7168" width="11.42578125" style="95"/>
    <col min="7169" max="7169" width="19" style="95" customWidth="1"/>
    <col min="7170" max="7170" width="17.7109375" style="95" customWidth="1"/>
    <col min="7171" max="7171" width="14.7109375" style="95" customWidth="1"/>
    <col min="7172" max="7172" width="16" style="95" customWidth="1"/>
    <col min="7173" max="7173" width="15.85546875" style="95" customWidth="1"/>
    <col min="7174" max="7174" width="17.7109375" style="95" customWidth="1"/>
    <col min="7175" max="7175" width="12" style="95" customWidth="1"/>
    <col min="7176" max="7176" width="17.7109375" style="95" customWidth="1"/>
    <col min="7177" max="7424" width="11.42578125" style="95"/>
    <col min="7425" max="7425" width="19" style="95" customWidth="1"/>
    <col min="7426" max="7426" width="17.7109375" style="95" customWidth="1"/>
    <col min="7427" max="7427" width="14.7109375" style="95" customWidth="1"/>
    <col min="7428" max="7428" width="16" style="95" customWidth="1"/>
    <col min="7429" max="7429" width="15.85546875" style="95" customWidth="1"/>
    <col min="7430" max="7430" width="17.7109375" style="95" customWidth="1"/>
    <col min="7431" max="7431" width="12" style="95" customWidth="1"/>
    <col min="7432" max="7432" width="17.7109375" style="95" customWidth="1"/>
    <col min="7433" max="7680" width="11.42578125" style="95"/>
    <col min="7681" max="7681" width="19" style="95" customWidth="1"/>
    <col min="7682" max="7682" width="17.7109375" style="95" customWidth="1"/>
    <col min="7683" max="7683" width="14.7109375" style="95" customWidth="1"/>
    <col min="7684" max="7684" width="16" style="95" customWidth="1"/>
    <col min="7685" max="7685" width="15.85546875" style="95" customWidth="1"/>
    <col min="7686" max="7686" width="17.7109375" style="95" customWidth="1"/>
    <col min="7687" max="7687" width="12" style="95" customWidth="1"/>
    <col min="7688" max="7688" width="17.7109375" style="95" customWidth="1"/>
    <col min="7689" max="7936" width="11.42578125" style="95"/>
    <col min="7937" max="7937" width="19" style="95" customWidth="1"/>
    <col min="7938" max="7938" width="17.7109375" style="95" customWidth="1"/>
    <col min="7939" max="7939" width="14.7109375" style="95" customWidth="1"/>
    <col min="7940" max="7940" width="16" style="95" customWidth="1"/>
    <col min="7941" max="7941" width="15.85546875" style="95" customWidth="1"/>
    <col min="7942" max="7942" width="17.7109375" style="95" customWidth="1"/>
    <col min="7943" max="7943" width="12" style="95" customWidth="1"/>
    <col min="7944" max="7944" width="17.7109375" style="95" customWidth="1"/>
    <col min="7945" max="8192" width="11.42578125" style="95"/>
    <col min="8193" max="8193" width="19" style="95" customWidth="1"/>
    <col min="8194" max="8194" width="17.7109375" style="95" customWidth="1"/>
    <col min="8195" max="8195" width="14.7109375" style="95" customWidth="1"/>
    <col min="8196" max="8196" width="16" style="95" customWidth="1"/>
    <col min="8197" max="8197" width="15.85546875" style="95" customWidth="1"/>
    <col min="8198" max="8198" width="17.7109375" style="95" customWidth="1"/>
    <col min="8199" max="8199" width="12" style="95" customWidth="1"/>
    <col min="8200" max="8200" width="17.7109375" style="95" customWidth="1"/>
    <col min="8201" max="8448" width="11.42578125" style="95"/>
    <col min="8449" max="8449" width="19" style="95" customWidth="1"/>
    <col min="8450" max="8450" width="17.7109375" style="95" customWidth="1"/>
    <col min="8451" max="8451" width="14.7109375" style="95" customWidth="1"/>
    <col min="8452" max="8452" width="16" style="95" customWidth="1"/>
    <col min="8453" max="8453" width="15.85546875" style="95" customWidth="1"/>
    <col min="8454" max="8454" width="17.7109375" style="95" customWidth="1"/>
    <col min="8455" max="8455" width="12" style="95" customWidth="1"/>
    <col min="8456" max="8456" width="17.7109375" style="95" customWidth="1"/>
    <col min="8457" max="8704" width="11.42578125" style="95"/>
    <col min="8705" max="8705" width="19" style="95" customWidth="1"/>
    <col min="8706" max="8706" width="17.7109375" style="95" customWidth="1"/>
    <col min="8707" max="8707" width="14.7109375" style="95" customWidth="1"/>
    <col min="8708" max="8708" width="16" style="95" customWidth="1"/>
    <col min="8709" max="8709" width="15.85546875" style="95" customWidth="1"/>
    <col min="8710" max="8710" width="17.7109375" style="95" customWidth="1"/>
    <col min="8711" max="8711" width="12" style="95" customWidth="1"/>
    <col min="8712" max="8712" width="17.7109375" style="95" customWidth="1"/>
    <col min="8713" max="8960" width="11.42578125" style="95"/>
    <col min="8961" max="8961" width="19" style="95" customWidth="1"/>
    <col min="8962" max="8962" width="17.7109375" style="95" customWidth="1"/>
    <col min="8963" max="8963" width="14.7109375" style="95" customWidth="1"/>
    <col min="8964" max="8964" width="16" style="95" customWidth="1"/>
    <col min="8965" max="8965" width="15.85546875" style="95" customWidth="1"/>
    <col min="8966" max="8966" width="17.7109375" style="95" customWidth="1"/>
    <col min="8967" max="8967" width="12" style="95" customWidth="1"/>
    <col min="8968" max="8968" width="17.7109375" style="95" customWidth="1"/>
    <col min="8969" max="9216" width="11.42578125" style="95"/>
    <col min="9217" max="9217" width="19" style="95" customWidth="1"/>
    <col min="9218" max="9218" width="17.7109375" style="95" customWidth="1"/>
    <col min="9219" max="9219" width="14.7109375" style="95" customWidth="1"/>
    <col min="9220" max="9220" width="16" style="95" customWidth="1"/>
    <col min="9221" max="9221" width="15.85546875" style="95" customWidth="1"/>
    <col min="9222" max="9222" width="17.7109375" style="95" customWidth="1"/>
    <col min="9223" max="9223" width="12" style="95" customWidth="1"/>
    <col min="9224" max="9224" width="17.7109375" style="95" customWidth="1"/>
    <col min="9225" max="9472" width="11.42578125" style="95"/>
    <col min="9473" max="9473" width="19" style="95" customWidth="1"/>
    <col min="9474" max="9474" width="17.7109375" style="95" customWidth="1"/>
    <col min="9475" max="9475" width="14.7109375" style="95" customWidth="1"/>
    <col min="9476" max="9476" width="16" style="95" customWidth="1"/>
    <col min="9477" max="9477" width="15.85546875" style="95" customWidth="1"/>
    <col min="9478" max="9478" width="17.7109375" style="95" customWidth="1"/>
    <col min="9479" max="9479" width="12" style="95" customWidth="1"/>
    <col min="9480" max="9480" width="17.7109375" style="95" customWidth="1"/>
    <col min="9481" max="9728" width="11.42578125" style="95"/>
    <col min="9729" max="9729" width="19" style="95" customWidth="1"/>
    <col min="9730" max="9730" width="17.7109375" style="95" customWidth="1"/>
    <col min="9731" max="9731" width="14.7109375" style="95" customWidth="1"/>
    <col min="9732" max="9732" width="16" style="95" customWidth="1"/>
    <col min="9733" max="9733" width="15.85546875" style="95" customWidth="1"/>
    <col min="9734" max="9734" width="17.7109375" style="95" customWidth="1"/>
    <col min="9735" max="9735" width="12" style="95" customWidth="1"/>
    <col min="9736" max="9736" width="17.7109375" style="95" customWidth="1"/>
    <col min="9737" max="9984" width="11.42578125" style="95"/>
    <col min="9985" max="9985" width="19" style="95" customWidth="1"/>
    <col min="9986" max="9986" width="17.7109375" style="95" customWidth="1"/>
    <col min="9987" max="9987" width="14.7109375" style="95" customWidth="1"/>
    <col min="9988" max="9988" width="16" style="95" customWidth="1"/>
    <col min="9989" max="9989" width="15.85546875" style="95" customWidth="1"/>
    <col min="9990" max="9990" width="17.7109375" style="95" customWidth="1"/>
    <col min="9991" max="9991" width="12" style="95" customWidth="1"/>
    <col min="9992" max="9992" width="17.7109375" style="95" customWidth="1"/>
    <col min="9993" max="10240" width="11.42578125" style="95"/>
    <col min="10241" max="10241" width="19" style="95" customWidth="1"/>
    <col min="10242" max="10242" width="17.7109375" style="95" customWidth="1"/>
    <col min="10243" max="10243" width="14.7109375" style="95" customWidth="1"/>
    <col min="10244" max="10244" width="16" style="95" customWidth="1"/>
    <col min="10245" max="10245" width="15.85546875" style="95" customWidth="1"/>
    <col min="10246" max="10246" width="17.7109375" style="95" customWidth="1"/>
    <col min="10247" max="10247" width="12" style="95" customWidth="1"/>
    <col min="10248" max="10248" width="17.7109375" style="95" customWidth="1"/>
    <col min="10249" max="10496" width="11.42578125" style="95"/>
    <col min="10497" max="10497" width="19" style="95" customWidth="1"/>
    <col min="10498" max="10498" width="17.7109375" style="95" customWidth="1"/>
    <col min="10499" max="10499" width="14.7109375" style="95" customWidth="1"/>
    <col min="10500" max="10500" width="16" style="95" customWidth="1"/>
    <col min="10501" max="10501" width="15.85546875" style="95" customWidth="1"/>
    <col min="10502" max="10502" width="17.7109375" style="95" customWidth="1"/>
    <col min="10503" max="10503" width="12" style="95" customWidth="1"/>
    <col min="10504" max="10504" width="17.7109375" style="95" customWidth="1"/>
    <col min="10505" max="10752" width="11.42578125" style="95"/>
    <col min="10753" max="10753" width="19" style="95" customWidth="1"/>
    <col min="10754" max="10754" width="17.7109375" style="95" customWidth="1"/>
    <col min="10755" max="10755" width="14.7109375" style="95" customWidth="1"/>
    <col min="10756" max="10756" width="16" style="95" customWidth="1"/>
    <col min="10757" max="10757" width="15.85546875" style="95" customWidth="1"/>
    <col min="10758" max="10758" width="17.7109375" style="95" customWidth="1"/>
    <col min="10759" max="10759" width="12" style="95" customWidth="1"/>
    <col min="10760" max="10760" width="17.7109375" style="95" customWidth="1"/>
    <col min="10761" max="11008" width="11.42578125" style="95"/>
    <col min="11009" max="11009" width="19" style="95" customWidth="1"/>
    <col min="11010" max="11010" width="17.7109375" style="95" customWidth="1"/>
    <col min="11011" max="11011" width="14.7109375" style="95" customWidth="1"/>
    <col min="11012" max="11012" width="16" style="95" customWidth="1"/>
    <col min="11013" max="11013" width="15.85546875" style="95" customWidth="1"/>
    <col min="11014" max="11014" width="17.7109375" style="95" customWidth="1"/>
    <col min="11015" max="11015" width="12" style="95" customWidth="1"/>
    <col min="11016" max="11016" width="17.7109375" style="95" customWidth="1"/>
    <col min="11017" max="11264" width="11.42578125" style="95"/>
    <col min="11265" max="11265" width="19" style="95" customWidth="1"/>
    <col min="11266" max="11266" width="17.7109375" style="95" customWidth="1"/>
    <col min="11267" max="11267" width="14.7109375" style="95" customWidth="1"/>
    <col min="11268" max="11268" width="16" style="95" customWidth="1"/>
    <col min="11269" max="11269" width="15.85546875" style="95" customWidth="1"/>
    <col min="11270" max="11270" width="17.7109375" style="95" customWidth="1"/>
    <col min="11271" max="11271" width="12" style="95" customWidth="1"/>
    <col min="11272" max="11272" width="17.7109375" style="95" customWidth="1"/>
    <col min="11273" max="11520" width="11.42578125" style="95"/>
    <col min="11521" max="11521" width="19" style="95" customWidth="1"/>
    <col min="11522" max="11522" width="17.7109375" style="95" customWidth="1"/>
    <col min="11523" max="11523" width="14.7109375" style="95" customWidth="1"/>
    <col min="11524" max="11524" width="16" style="95" customWidth="1"/>
    <col min="11525" max="11525" width="15.85546875" style="95" customWidth="1"/>
    <col min="11526" max="11526" width="17.7109375" style="95" customWidth="1"/>
    <col min="11527" max="11527" width="12" style="95" customWidth="1"/>
    <col min="11528" max="11528" width="17.7109375" style="95" customWidth="1"/>
    <col min="11529" max="11776" width="11.42578125" style="95"/>
    <col min="11777" max="11777" width="19" style="95" customWidth="1"/>
    <col min="11778" max="11778" width="17.7109375" style="95" customWidth="1"/>
    <col min="11779" max="11779" width="14.7109375" style="95" customWidth="1"/>
    <col min="11780" max="11780" width="16" style="95" customWidth="1"/>
    <col min="11781" max="11781" width="15.85546875" style="95" customWidth="1"/>
    <col min="11782" max="11782" width="17.7109375" style="95" customWidth="1"/>
    <col min="11783" max="11783" width="12" style="95" customWidth="1"/>
    <col min="11784" max="11784" width="17.7109375" style="95" customWidth="1"/>
    <col min="11785" max="12032" width="11.42578125" style="95"/>
    <col min="12033" max="12033" width="19" style="95" customWidth="1"/>
    <col min="12034" max="12034" width="17.7109375" style="95" customWidth="1"/>
    <col min="12035" max="12035" width="14.7109375" style="95" customWidth="1"/>
    <col min="12036" max="12036" width="16" style="95" customWidth="1"/>
    <col min="12037" max="12037" width="15.85546875" style="95" customWidth="1"/>
    <col min="12038" max="12038" width="17.7109375" style="95" customWidth="1"/>
    <col min="12039" max="12039" width="12" style="95" customWidth="1"/>
    <col min="12040" max="12040" width="17.7109375" style="95" customWidth="1"/>
    <col min="12041" max="12288" width="11.42578125" style="95"/>
    <col min="12289" max="12289" width="19" style="95" customWidth="1"/>
    <col min="12290" max="12290" width="17.7109375" style="95" customWidth="1"/>
    <col min="12291" max="12291" width="14.7109375" style="95" customWidth="1"/>
    <col min="12292" max="12292" width="16" style="95" customWidth="1"/>
    <col min="12293" max="12293" width="15.85546875" style="95" customWidth="1"/>
    <col min="12294" max="12294" width="17.7109375" style="95" customWidth="1"/>
    <col min="12295" max="12295" width="12" style="95" customWidth="1"/>
    <col min="12296" max="12296" width="17.7109375" style="95" customWidth="1"/>
    <col min="12297" max="12544" width="11.42578125" style="95"/>
    <col min="12545" max="12545" width="19" style="95" customWidth="1"/>
    <col min="12546" max="12546" width="17.7109375" style="95" customWidth="1"/>
    <col min="12547" max="12547" width="14.7109375" style="95" customWidth="1"/>
    <col min="12548" max="12548" width="16" style="95" customWidth="1"/>
    <col min="12549" max="12549" width="15.85546875" style="95" customWidth="1"/>
    <col min="12550" max="12550" width="17.7109375" style="95" customWidth="1"/>
    <col min="12551" max="12551" width="12" style="95" customWidth="1"/>
    <col min="12552" max="12552" width="17.7109375" style="95" customWidth="1"/>
    <col min="12553" max="12800" width="11.42578125" style="95"/>
    <col min="12801" max="12801" width="19" style="95" customWidth="1"/>
    <col min="12802" max="12802" width="17.7109375" style="95" customWidth="1"/>
    <col min="12803" max="12803" width="14.7109375" style="95" customWidth="1"/>
    <col min="12804" max="12804" width="16" style="95" customWidth="1"/>
    <col min="12805" max="12805" width="15.85546875" style="95" customWidth="1"/>
    <col min="12806" max="12806" width="17.7109375" style="95" customWidth="1"/>
    <col min="12807" max="12807" width="12" style="95" customWidth="1"/>
    <col min="12808" max="12808" width="17.7109375" style="95" customWidth="1"/>
    <col min="12809" max="13056" width="11.42578125" style="95"/>
    <col min="13057" max="13057" width="19" style="95" customWidth="1"/>
    <col min="13058" max="13058" width="17.7109375" style="95" customWidth="1"/>
    <col min="13059" max="13059" width="14.7109375" style="95" customWidth="1"/>
    <col min="13060" max="13060" width="16" style="95" customWidth="1"/>
    <col min="13061" max="13061" width="15.85546875" style="95" customWidth="1"/>
    <col min="13062" max="13062" width="17.7109375" style="95" customWidth="1"/>
    <col min="13063" max="13063" width="12" style="95" customWidth="1"/>
    <col min="13064" max="13064" width="17.7109375" style="95" customWidth="1"/>
    <col min="13065" max="13312" width="11.42578125" style="95"/>
    <col min="13313" max="13313" width="19" style="95" customWidth="1"/>
    <col min="13314" max="13314" width="17.7109375" style="95" customWidth="1"/>
    <col min="13315" max="13315" width="14.7109375" style="95" customWidth="1"/>
    <col min="13316" max="13316" width="16" style="95" customWidth="1"/>
    <col min="13317" max="13317" width="15.85546875" style="95" customWidth="1"/>
    <col min="13318" max="13318" width="17.7109375" style="95" customWidth="1"/>
    <col min="13319" max="13319" width="12" style="95" customWidth="1"/>
    <col min="13320" max="13320" width="17.7109375" style="95" customWidth="1"/>
    <col min="13321" max="13568" width="11.42578125" style="95"/>
    <col min="13569" max="13569" width="19" style="95" customWidth="1"/>
    <col min="13570" max="13570" width="17.7109375" style="95" customWidth="1"/>
    <col min="13571" max="13571" width="14.7109375" style="95" customWidth="1"/>
    <col min="13572" max="13572" width="16" style="95" customWidth="1"/>
    <col min="13573" max="13573" width="15.85546875" style="95" customWidth="1"/>
    <col min="13574" max="13574" width="17.7109375" style="95" customWidth="1"/>
    <col min="13575" max="13575" width="12" style="95" customWidth="1"/>
    <col min="13576" max="13576" width="17.7109375" style="95" customWidth="1"/>
    <col min="13577" max="13824" width="11.42578125" style="95"/>
    <col min="13825" max="13825" width="19" style="95" customWidth="1"/>
    <col min="13826" max="13826" width="17.7109375" style="95" customWidth="1"/>
    <col min="13827" max="13827" width="14.7109375" style="95" customWidth="1"/>
    <col min="13828" max="13828" width="16" style="95" customWidth="1"/>
    <col min="13829" max="13829" width="15.85546875" style="95" customWidth="1"/>
    <col min="13830" max="13830" width="17.7109375" style="95" customWidth="1"/>
    <col min="13831" max="13831" width="12" style="95" customWidth="1"/>
    <col min="13832" max="13832" width="17.7109375" style="95" customWidth="1"/>
    <col min="13833" max="14080" width="11.42578125" style="95"/>
    <col min="14081" max="14081" width="19" style="95" customWidth="1"/>
    <col min="14082" max="14082" width="17.7109375" style="95" customWidth="1"/>
    <col min="14083" max="14083" width="14.7109375" style="95" customWidth="1"/>
    <col min="14084" max="14084" width="16" style="95" customWidth="1"/>
    <col min="14085" max="14085" width="15.85546875" style="95" customWidth="1"/>
    <col min="14086" max="14086" width="17.7109375" style="95" customWidth="1"/>
    <col min="14087" max="14087" width="12" style="95" customWidth="1"/>
    <col min="14088" max="14088" width="17.7109375" style="95" customWidth="1"/>
    <col min="14089" max="14336" width="11.42578125" style="95"/>
    <col min="14337" max="14337" width="19" style="95" customWidth="1"/>
    <col min="14338" max="14338" width="17.7109375" style="95" customWidth="1"/>
    <col min="14339" max="14339" width="14.7109375" style="95" customWidth="1"/>
    <col min="14340" max="14340" width="16" style="95" customWidth="1"/>
    <col min="14341" max="14341" width="15.85546875" style="95" customWidth="1"/>
    <col min="14342" max="14342" width="17.7109375" style="95" customWidth="1"/>
    <col min="14343" max="14343" width="12" style="95" customWidth="1"/>
    <col min="14344" max="14344" width="17.7109375" style="95" customWidth="1"/>
    <col min="14345" max="14592" width="11.42578125" style="95"/>
    <col min="14593" max="14593" width="19" style="95" customWidth="1"/>
    <col min="14594" max="14594" width="17.7109375" style="95" customWidth="1"/>
    <col min="14595" max="14595" width="14.7109375" style="95" customWidth="1"/>
    <col min="14596" max="14596" width="16" style="95" customWidth="1"/>
    <col min="14597" max="14597" width="15.85546875" style="95" customWidth="1"/>
    <col min="14598" max="14598" width="17.7109375" style="95" customWidth="1"/>
    <col min="14599" max="14599" width="12" style="95" customWidth="1"/>
    <col min="14600" max="14600" width="17.7109375" style="95" customWidth="1"/>
    <col min="14601" max="14848" width="11.42578125" style="95"/>
    <col min="14849" max="14849" width="19" style="95" customWidth="1"/>
    <col min="14850" max="14850" width="17.7109375" style="95" customWidth="1"/>
    <col min="14851" max="14851" width="14.7109375" style="95" customWidth="1"/>
    <col min="14852" max="14852" width="16" style="95" customWidth="1"/>
    <col min="14853" max="14853" width="15.85546875" style="95" customWidth="1"/>
    <col min="14854" max="14854" width="17.7109375" style="95" customWidth="1"/>
    <col min="14855" max="14855" width="12" style="95" customWidth="1"/>
    <col min="14856" max="14856" width="17.7109375" style="95" customWidth="1"/>
    <col min="14857" max="15104" width="11.42578125" style="95"/>
    <col min="15105" max="15105" width="19" style="95" customWidth="1"/>
    <col min="15106" max="15106" width="17.7109375" style="95" customWidth="1"/>
    <col min="15107" max="15107" width="14.7109375" style="95" customWidth="1"/>
    <col min="15108" max="15108" width="16" style="95" customWidth="1"/>
    <col min="15109" max="15109" width="15.85546875" style="95" customWidth="1"/>
    <col min="15110" max="15110" width="17.7109375" style="95" customWidth="1"/>
    <col min="15111" max="15111" width="12" style="95" customWidth="1"/>
    <col min="15112" max="15112" width="17.7109375" style="95" customWidth="1"/>
    <col min="15113" max="15360" width="11.42578125" style="95"/>
    <col min="15361" max="15361" width="19" style="95" customWidth="1"/>
    <col min="15362" max="15362" width="17.7109375" style="95" customWidth="1"/>
    <col min="15363" max="15363" width="14.7109375" style="95" customWidth="1"/>
    <col min="15364" max="15364" width="16" style="95" customWidth="1"/>
    <col min="15365" max="15365" width="15.85546875" style="95" customWidth="1"/>
    <col min="15366" max="15366" width="17.7109375" style="95" customWidth="1"/>
    <col min="15367" max="15367" width="12" style="95" customWidth="1"/>
    <col min="15368" max="15368" width="17.7109375" style="95" customWidth="1"/>
    <col min="15369" max="15616" width="11.42578125" style="95"/>
    <col min="15617" max="15617" width="19" style="95" customWidth="1"/>
    <col min="15618" max="15618" width="17.7109375" style="95" customWidth="1"/>
    <col min="15619" max="15619" width="14.7109375" style="95" customWidth="1"/>
    <col min="15620" max="15620" width="16" style="95" customWidth="1"/>
    <col min="15621" max="15621" width="15.85546875" style="95" customWidth="1"/>
    <col min="15622" max="15622" width="17.7109375" style="95" customWidth="1"/>
    <col min="15623" max="15623" width="12" style="95" customWidth="1"/>
    <col min="15624" max="15624" width="17.7109375" style="95" customWidth="1"/>
    <col min="15625" max="15872" width="11.42578125" style="95"/>
    <col min="15873" max="15873" width="19" style="95" customWidth="1"/>
    <col min="15874" max="15874" width="17.7109375" style="95" customWidth="1"/>
    <col min="15875" max="15875" width="14.7109375" style="95" customWidth="1"/>
    <col min="15876" max="15876" width="16" style="95" customWidth="1"/>
    <col min="15877" max="15877" width="15.85546875" style="95" customWidth="1"/>
    <col min="15878" max="15878" width="17.7109375" style="95" customWidth="1"/>
    <col min="15879" max="15879" width="12" style="95" customWidth="1"/>
    <col min="15880" max="15880" width="17.7109375" style="95" customWidth="1"/>
    <col min="15881" max="16128" width="11.42578125" style="95"/>
    <col min="16129" max="16129" width="19" style="95" customWidth="1"/>
    <col min="16130" max="16130" width="17.7109375" style="95" customWidth="1"/>
    <col min="16131" max="16131" width="14.7109375" style="95" customWidth="1"/>
    <col min="16132" max="16132" width="16" style="95" customWidth="1"/>
    <col min="16133" max="16133" width="15.85546875" style="95" customWidth="1"/>
    <col min="16134" max="16134" width="17.7109375" style="95" customWidth="1"/>
    <col min="16135" max="16135" width="12" style="95" customWidth="1"/>
    <col min="16136" max="16136" width="17.7109375" style="95" customWidth="1"/>
    <col min="16137" max="16384" width="11.42578125" style="95"/>
  </cols>
  <sheetData>
    <row r="1" spans="1:8" ht="20.25" x14ac:dyDescent="0.3">
      <c r="A1" s="128" t="s">
        <v>95</v>
      </c>
    </row>
    <row r="3" spans="1:8" ht="18" x14ac:dyDescent="0.25">
      <c r="A3" s="96" t="s">
        <v>69</v>
      </c>
      <c r="B3" s="97"/>
      <c r="C3" s="97"/>
      <c r="D3" s="97"/>
      <c r="E3" s="97"/>
      <c r="F3" s="97"/>
      <c r="G3" s="97"/>
      <c r="H3" s="97"/>
    </row>
    <row r="5" spans="1:8" ht="36.75" customHeight="1" x14ac:dyDescent="0.2">
      <c r="A5" s="236" t="s">
        <v>70</v>
      </c>
      <c r="B5" s="236"/>
      <c r="C5" s="236"/>
      <c r="D5" s="129"/>
      <c r="E5" s="99" t="s">
        <v>96</v>
      </c>
    </row>
    <row r="6" spans="1:8" ht="12.75" customHeight="1" x14ac:dyDescent="0.2"/>
    <row r="7" spans="1:8" ht="36.75" hidden="1" customHeight="1" x14ac:dyDescent="0.2">
      <c r="A7" s="236" t="s">
        <v>72</v>
      </c>
      <c r="B7" s="236"/>
      <c r="C7" s="236"/>
      <c r="D7" s="129"/>
      <c r="E7" s="99"/>
    </row>
    <row r="8" spans="1:8" ht="15" hidden="1" x14ac:dyDescent="0.2">
      <c r="A8" s="100"/>
      <c r="B8" s="100"/>
      <c r="C8" s="100"/>
      <c r="D8" s="99"/>
      <c r="E8" s="99"/>
    </row>
    <row r="9" spans="1:8" ht="36.75" customHeight="1" x14ac:dyDescent="0.2">
      <c r="A9" s="236" t="s">
        <v>73</v>
      </c>
      <c r="B9" s="236"/>
      <c r="C9" s="236"/>
      <c r="D9" s="101"/>
    </row>
    <row r="10" spans="1:8" ht="15" customHeight="1" x14ac:dyDescent="0.2">
      <c r="F10" s="102"/>
      <c r="G10" s="102"/>
      <c r="H10" s="102"/>
    </row>
    <row r="11" spans="1:8" ht="36.75" customHeight="1" x14ac:dyDescent="0.2">
      <c r="A11" s="236" t="s">
        <v>74</v>
      </c>
      <c r="B11" s="236"/>
      <c r="C11" s="236"/>
      <c r="D11" s="129"/>
      <c r="E11" s="243" t="s">
        <v>75</v>
      </c>
      <c r="F11" s="243"/>
      <c r="G11" s="243"/>
      <c r="H11" s="243"/>
    </row>
    <row r="12" spans="1:8" ht="15" x14ac:dyDescent="0.2">
      <c r="A12" s="100"/>
      <c r="B12" s="100"/>
      <c r="C12" s="100"/>
      <c r="D12" s="100"/>
      <c r="E12" s="243"/>
      <c r="F12" s="243"/>
      <c r="G12" s="243"/>
      <c r="H12" s="243"/>
    </row>
    <row r="13" spans="1:8" ht="15" x14ac:dyDescent="0.2">
      <c r="A13" s="100"/>
      <c r="B13" s="100"/>
      <c r="C13" s="100"/>
      <c r="D13" s="100"/>
      <c r="E13" s="243"/>
      <c r="F13" s="243"/>
      <c r="G13" s="243"/>
      <c r="H13" s="243"/>
    </row>
    <row r="14" spans="1:8" ht="15" x14ac:dyDescent="0.2">
      <c r="A14" s="100"/>
      <c r="B14" s="100"/>
      <c r="C14" s="100"/>
      <c r="D14" s="100"/>
      <c r="E14" s="243"/>
      <c r="F14" s="243"/>
      <c r="G14" s="243"/>
      <c r="H14" s="243"/>
    </row>
    <row r="15" spans="1:8" ht="15" x14ac:dyDescent="0.2">
      <c r="A15" s="100"/>
      <c r="B15" s="100"/>
      <c r="C15" s="100"/>
      <c r="D15" s="100"/>
      <c r="E15" s="243"/>
      <c r="F15" s="243"/>
      <c r="G15" s="243"/>
      <c r="H15" s="243"/>
    </row>
    <row r="16" spans="1:8" ht="15" x14ac:dyDescent="0.2">
      <c r="A16" s="100"/>
      <c r="B16" s="100"/>
      <c r="C16" s="100"/>
      <c r="D16" s="100"/>
      <c r="E16" s="243"/>
      <c r="F16" s="243"/>
      <c r="G16" s="243"/>
      <c r="H16" s="243"/>
    </row>
    <row r="17" spans="1:8" ht="15" x14ac:dyDescent="0.2">
      <c r="A17" s="100"/>
      <c r="B17" s="100"/>
      <c r="C17" s="100"/>
      <c r="D17" s="100"/>
      <c r="E17" s="243"/>
      <c r="F17" s="243"/>
      <c r="G17" s="243"/>
      <c r="H17" s="243"/>
    </row>
    <row r="19" spans="1:8" ht="18" x14ac:dyDescent="0.25">
      <c r="A19" s="96" t="s">
        <v>76</v>
      </c>
      <c r="B19" s="97"/>
      <c r="C19" s="97"/>
      <c r="D19" s="97"/>
      <c r="E19" s="97"/>
      <c r="F19" s="97"/>
      <c r="G19" s="97"/>
      <c r="H19" s="97"/>
    </row>
    <row r="20" spans="1:8" ht="12.75" customHeight="1" x14ac:dyDescent="0.2"/>
    <row r="21" spans="1:8" s="104" customFormat="1" ht="24.75" hidden="1" customHeight="1" x14ac:dyDescent="0.25">
      <c r="A21" s="247" t="s">
        <v>77</v>
      </c>
      <c r="B21" s="247"/>
      <c r="C21" s="247"/>
      <c r="D21" s="130"/>
    </row>
    <row r="23" spans="1:8" ht="17.25" customHeight="1" x14ac:dyDescent="0.2">
      <c r="A23" s="238" t="s">
        <v>78</v>
      </c>
      <c r="B23" s="238"/>
      <c r="C23" s="238"/>
      <c r="D23" s="238"/>
      <c r="E23" s="238"/>
      <c r="F23" s="238"/>
      <c r="G23" s="238"/>
      <c r="H23" s="238"/>
    </row>
    <row r="24" spans="1:8" ht="15.75" x14ac:dyDescent="0.2">
      <c r="A24" s="105"/>
      <c r="B24" s="105"/>
      <c r="C24" s="105"/>
      <c r="D24" s="105"/>
      <c r="E24" s="105"/>
      <c r="F24" s="105"/>
      <c r="G24" s="105"/>
      <c r="H24" s="105"/>
    </row>
    <row r="25" spans="1:8" ht="18" x14ac:dyDescent="0.25">
      <c r="B25" s="237" t="s">
        <v>79</v>
      </c>
      <c r="C25" s="237"/>
      <c r="D25" s="237"/>
      <c r="E25" s="237"/>
      <c r="F25" s="106"/>
      <c r="G25" s="107"/>
      <c r="H25" s="107"/>
    </row>
    <row r="26" spans="1:8" ht="71.25" customHeight="1" x14ac:dyDescent="0.2">
      <c r="B26" s="108" t="s">
        <v>97</v>
      </c>
      <c r="C26" s="239" t="s">
        <v>81</v>
      </c>
      <c r="D26" s="239"/>
      <c r="E26" s="109" t="s">
        <v>82</v>
      </c>
      <c r="F26" s="110" t="s">
        <v>83</v>
      </c>
      <c r="G26" s="111"/>
      <c r="H26" s="111"/>
    </row>
    <row r="27" spans="1:8" ht="18" x14ac:dyDescent="0.25">
      <c r="B27" s="131"/>
      <c r="C27" s="132"/>
      <c r="D27" s="132"/>
      <c r="E27" s="133"/>
      <c r="F27" s="115">
        <f t="shared" ref="F27:F41" si="0">IF(AND($M$7="Oui",$M$11="Non",((D27-C27)*24)&gt;9),(B27*9*E27)+(B27*0.5)*(((D27-C27)*24)-9)*E27,(B27*((D27-C27)*24)*E27))</f>
        <v>0</v>
      </c>
      <c r="G27" s="111"/>
      <c r="H27" s="111"/>
    </row>
    <row r="28" spans="1:8" ht="18" customHeight="1" x14ac:dyDescent="0.25">
      <c r="B28" s="131"/>
      <c r="C28" s="132"/>
      <c r="D28" s="132"/>
      <c r="E28" s="133"/>
      <c r="F28" s="115">
        <f t="shared" si="0"/>
        <v>0</v>
      </c>
      <c r="G28" s="111"/>
      <c r="H28" s="111"/>
    </row>
    <row r="29" spans="1:8" ht="18" x14ac:dyDescent="0.25">
      <c r="B29" s="131"/>
      <c r="C29" s="132"/>
      <c r="D29" s="132"/>
      <c r="E29" s="133"/>
      <c r="F29" s="115">
        <f t="shared" si="0"/>
        <v>0</v>
      </c>
      <c r="G29" s="111"/>
      <c r="H29" s="111"/>
    </row>
    <row r="30" spans="1:8" ht="18" x14ac:dyDescent="0.25">
      <c r="B30" s="131"/>
      <c r="C30" s="132"/>
      <c r="D30" s="132"/>
      <c r="E30" s="133"/>
      <c r="F30" s="115">
        <f t="shared" si="0"/>
        <v>0</v>
      </c>
      <c r="G30" s="111"/>
      <c r="H30" s="111"/>
    </row>
    <row r="31" spans="1:8" ht="18" customHeight="1" x14ac:dyDescent="0.25">
      <c r="B31" s="131"/>
      <c r="C31" s="132"/>
      <c r="D31" s="132"/>
      <c r="E31" s="133"/>
      <c r="F31" s="115">
        <f t="shared" si="0"/>
        <v>0</v>
      </c>
      <c r="G31" s="111"/>
      <c r="H31" s="111"/>
    </row>
    <row r="32" spans="1:8" ht="18" customHeight="1" x14ac:dyDescent="0.25">
      <c r="B32" s="131"/>
      <c r="C32" s="132"/>
      <c r="D32" s="132"/>
      <c r="E32" s="133"/>
      <c r="F32" s="115">
        <f t="shared" si="0"/>
        <v>0</v>
      </c>
      <c r="G32" s="111"/>
      <c r="H32" s="111"/>
    </row>
    <row r="33" spans="2:8" ht="18" x14ac:dyDescent="0.25">
      <c r="B33" s="131"/>
      <c r="C33" s="132"/>
      <c r="D33" s="132"/>
      <c r="E33" s="133"/>
      <c r="F33" s="115">
        <f t="shared" si="0"/>
        <v>0</v>
      </c>
      <c r="G33" s="111"/>
      <c r="H33" s="111"/>
    </row>
    <row r="34" spans="2:8" ht="18" x14ac:dyDescent="0.25">
      <c r="B34" s="131"/>
      <c r="C34" s="132"/>
      <c r="D34" s="132"/>
      <c r="E34" s="133"/>
      <c r="F34" s="115">
        <f t="shared" si="0"/>
        <v>0</v>
      </c>
      <c r="G34" s="111"/>
      <c r="H34" s="111"/>
    </row>
    <row r="35" spans="2:8" ht="18" x14ac:dyDescent="0.25">
      <c r="B35" s="131"/>
      <c r="C35" s="132"/>
      <c r="D35" s="132"/>
      <c r="E35" s="133"/>
      <c r="F35" s="115">
        <f t="shared" si="0"/>
        <v>0</v>
      </c>
      <c r="G35" s="111"/>
      <c r="H35" s="111"/>
    </row>
    <row r="36" spans="2:8" ht="18" x14ac:dyDescent="0.25">
      <c r="B36" s="131"/>
      <c r="C36" s="132"/>
      <c r="D36" s="132"/>
      <c r="E36" s="133"/>
      <c r="F36" s="115">
        <f t="shared" si="0"/>
        <v>0</v>
      </c>
      <c r="G36" s="111"/>
      <c r="H36" s="111"/>
    </row>
    <row r="37" spans="2:8" ht="18" x14ac:dyDescent="0.25">
      <c r="B37" s="131"/>
      <c r="C37" s="132"/>
      <c r="D37" s="132"/>
      <c r="E37" s="133"/>
      <c r="F37" s="115">
        <f t="shared" si="0"/>
        <v>0</v>
      </c>
      <c r="G37" s="111"/>
      <c r="H37" s="111"/>
    </row>
    <row r="38" spans="2:8" ht="18" x14ac:dyDescent="0.25">
      <c r="B38" s="131"/>
      <c r="C38" s="132"/>
      <c r="D38" s="132"/>
      <c r="E38" s="133"/>
      <c r="F38" s="115">
        <f t="shared" si="0"/>
        <v>0</v>
      </c>
      <c r="G38" s="111"/>
      <c r="H38" s="111"/>
    </row>
    <row r="39" spans="2:8" ht="18" x14ac:dyDescent="0.25">
      <c r="B39" s="131"/>
      <c r="C39" s="132"/>
      <c r="D39" s="132"/>
      <c r="E39" s="133"/>
      <c r="F39" s="115">
        <f t="shared" si="0"/>
        <v>0</v>
      </c>
      <c r="G39" s="111"/>
      <c r="H39" s="111"/>
    </row>
    <row r="40" spans="2:8" ht="18" x14ac:dyDescent="0.25">
      <c r="B40" s="131"/>
      <c r="C40" s="132"/>
      <c r="D40" s="132"/>
      <c r="E40" s="133"/>
      <c r="F40" s="115">
        <f t="shared" si="0"/>
        <v>0</v>
      </c>
      <c r="G40" s="111"/>
      <c r="H40" s="111"/>
    </row>
    <row r="41" spans="2:8" ht="18" x14ac:dyDescent="0.25">
      <c r="B41" s="131"/>
      <c r="C41" s="132"/>
      <c r="D41" s="132"/>
      <c r="E41" s="133"/>
      <c r="F41" s="115">
        <f t="shared" si="0"/>
        <v>0</v>
      </c>
      <c r="G41" s="111"/>
      <c r="H41" s="111"/>
    </row>
    <row r="42" spans="2:8" ht="18" x14ac:dyDescent="0.25">
      <c r="B42" s="237" t="s">
        <v>84</v>
      </c>
      <c r="C42" s="237"/>
      <c r="D42" s="237"/>
      <c r="E42" s="237"/>
      <c r="F42" s="115">
        <f>SUM(F27:F41)</f>
        <v>0</v>
      </c>
      <c r="G42" s="111"/>
      <c r="H42" s="111"/>
    </row>
    <row r="43" spans="2:8" ht="71.25" customHeight="1" x14ac:dyDescent="0.25">
      <c r="B43" s="108" t="s">
        <v>97</v>
      </c>
      <c r="C43" s="240" t="s">
        <v>81</v>
      </c>
      <c r="D43" s="240"/>
      <c r="E43" s="109" t="s">
        <v>82</v>
      </c>
      <c r="F43" s="115"/>
    </row>
    <row r="44" spans="2:8" ht="18" customHeight="1" x14ac:dyDescent="0.25">
      <c r="B44" s="131"/>
      <c r="C44" s="132"/>
      <c r="D44" s="132"/>
      <c r="E44" s="133"/>
      <c r="F44" s="115">
        <f t="shared" ref="F44:F58" si="1">IF(AND($D$7="Oui",$D$11="Non",((D44-C44)*24)&gt;9),(B44*9*E44)+(B44*0.5)*(((D44-C44)*24)-9)*E44,(B44*((D44-C44)*24)*E44))</f>
        <v>0</v>
      </c>
    </row>
    <row r="45" spans="2:8" ht="18" customHeight="1" x14ac:dyDescent="0.25">
      <c r="B45" s="131"/>
      <c r="C45" s="132"/>
      <c r="D45" s="132"/>
      <c r="E45" s="133"/>
      <c r="F45" s="115">
        <f t="shared" si="1"/>
        <v>0</v>
      </c>
    </row>
    <row r="46" spans="2:8" ht="18" customHeight="1" x14ac:dyDescent="0.25">
      <c r="B46" s="131"/>
      <c r="C46" s="132"/>
      <c r="D46" s="132"/>
      <c r="E46" s="133"/>
      <c r="F46" s="115">
        <f t="shared" si="1"/>
        <v>0</v>
      </c>
    </row>
    <row r="47" spans="2:8" ht="18" customHeight="1" x14ac:dyDescent="0.25">
      <c r="B47" s="131"/>
      <c r="C47" s="132"/>
      <c r="D47" s="132"/>
      <c r="E47" s="133"/>
      <c r="F47" s="115">
        <f t="shared" si="1"/>
        <v>0</v>
      </c>
    </row>
    <row r="48" spans="2:8" ht="18" customHeight="1" x14ac:dyDescent="0.25">
      <c r="B48" s="131"/>
      <c r="C48" s="132"/>
      <c r="D48" s="132"/>
      <c r="E48" s="133"/>
      <c r="F48" s="115">
        <f t="shared" si="1"/>
        <v>0</v>
      </c>
    </row>
    <row r="49" spans="2:6" ht="18" customHeight="1" x14ac:dyDescent="0.25">
      <c r="B49" s="131"/>
      <c r="C49" s="132"/>
      <c r="D49" s="132"/>
      <c r="E49" s="133"/>
      <c r="F49" s="115">
        <f t="shared" si="1"/>
        <v>0</v>
      </c>
    </row>
    <row r="50" spans="2:6" ht="18" customHeight="1" x14ac:dyDescent="0.25">
      <c r="B50" s="131"/>
      <c r="C50" s="132"/>
      <c r="D50" s="132"/>
      <c r="E50" s="133"/>
      <c r="F50" s="115">
        <f t="shared" si="1"/>
        <v>0</v>
      </c>
    </row>
    <row r="51" spans="2:6" ht="18" x14ac:dyDescent="0.25">
      <c r="B51" s="131"/>
      <c r="C51" s="132"/>
      <c r="D51" s="132"/>
      <c r="E51" s="133"/>
      <c r="F51" s="115">
        <f t="shared" si="1"/>
        <v>0</v>
      </c>
    </row>
    <row r="52" spans="2:6" ht="18" x14ac:dyDescent="0.25">
      <c r="B52" s="131"/>
      <c r="C52" s="132"/>
      <c r="D52" s="132"/>
      <c r="E52" s="133"/>
      <c r="F52" s="115">
        <f t="shared" si="1"/>
        <v>0</v>
      </c>
    </row>
    <row r="53" spans="2:6" ht="18" x14ac:dyDescent="0.25">
      <c r="B53" s="131"/>
      <c r="C53" s="132"/>
      <c r="D53" s="132"/>
      <c r="E53" s="133"/>
      <c r="F53" s="115">
        <f t="shared" si="1"/>
        <v>0</v>
      </c>
    </row>
    <row r="54" spans="2:6" ht="18" x14ac:dyDescent="0.25">
      <c r="B54" s="131"/>
      <c r="C54" s="132"/>
      <c r="D54" s="132"/>
      <c r="E54" s="133"/>
      <c r="F54" s="115">
        <f t="shared" si="1"/>
        <v>0</v>
      </c>
    </row>
    <row r="55" spans="2:6" ht="18" x14ac:dyDescent="0.25">
      <c r="B55" s="131"/>
      <c r="C55" s="132"/>
      <c r="D55" s="132"/>
      <c r="E55" s="133"/>
      <c r="F55" s="115">
        <f t="shared" si="1"/>
        <v>0</v>
      </c>
    </row>
    <row r="56" spans="2:6" ht="18" x14ac:dyDescent="0.25">
      <c r="B56" s="131"/>
      <c r="C56" s="132"/>
      <c r="D56" s="132"/>
      <c r="E56" s="133"/>
      <c r="F56" s="115">
        <f t="shared" si="1"/>
        <v>0</v>
      </c>
    </row>
    <row r="57" spans="2:6" ht="18" x14ac:dyDescent="0.25">
      <c r="B57" s="131"/>
      <c r="C57" s="132"/>
      <c r="D57" s="132"/>
      <c r="E57" s="133"/>
      <c r="F57" s="115">
        <f t="shared" si="1"/>
        <v>0</v>
      </c>
    </row>
    <row r="58" spans="2:6" ht="18" customHeight="1" x14ac:dyDescent="0.25">
      <c r="B58" s="131"/>
      <c r="C58" s="132"/>
      <c r="D58" s="132"/>
      <c r="E58" s="133"/>
      <c r="F58" s="115">
        <f t="shared" si="1"/>
        <v>0</v>
      </c>
    </row>
    <row r="59" spans="2:6" ht="18" x14ac:dyDescent="0.25">
      <c r="B59" s="237" t="s">
        <v>85</v>
      </c>
      <c r="C59" s="237"/>
      <c r="D59" s="237"/>
      <c r="E59" s="237"/>
      <c r="F59" s="115"/>
    </row>
    <row r="60" spans="2:6" ht="71.25" customHeight="1" x14ac:dyDescent="0.25">
      <c r="B60" s="108" t="s">
        <v>97</v>
      </c>
      <c r="C60" s="241" t="s">
        <v>81</v>
      </c>
      <c r="D60" s="241"/>
      <c r="E60" s="118" t="s">
        <v>82</v>
      </c>
      <c r="F60" s="115"/>
    </row>
    <row r="61" spans="2:6" ht="18" x14ac:dyDescent="0.25">
      <c r="B61" s="131"/>
      <c r="C61" s="132"/>
      <c r="D61" s="132"/>
      <c r="E61" s="133"/>
      <c r="F61" s="115">
        <f t="shared" ref="F61:F75" si="2">IF(AND($M$7="Oui",$M$11="Non",((D61-C61)*24)&gt;9),(B61*9*E61)+(B61*0.5)*(((D61-C61)*24)-9)*E61,(B61*((D61-C61)*24)*E61))</f>
        <v>0</v>
      </c>
    </row>
    <row r="62" spans="2:6" ht="18" x14ac:dyDescent="0.25">
      <c r="B62" s="131"/>
      <c r="C62" s="132"/>
      <c r="D62" s="132"/>
      <c r="E62" s="133"/>
      <c r="F62" s="115">
        <f t="shared" si="2"/>
        <v>0</v>
      </c>
    </row>
    <row r="63" spans="2:6" ht="18" x14ac:dyDescent="0.25">
      <c r="B63" s="131"/>
      <c r="C63" s="132"/>
      <c r="D63" s="132"/>
      <c r="E63" s="133"/>
      <c r="F63" s="115">
        <f t="shared" si="2"/>
        <v>0</v>
      </c>
    </row>
    <row r="64" spans="2:6" ht="18" x14ac:dyDescent="0.25">
      <c r="B64" s="131"/>
      <c r="C64" s="132"/>
      <c r="D64" s="132"/>
      <c r="E64" s="133"/>
      <c r="F64" s="115">
        <f t="shared" si="2"/>
        <v>0</v>
      </c>
    </row>
    <row r="65" spans="2:6" ht="18" x14ac:dyDescent="0.25">
      <c r="B65" s="131"/>
      <c r="C65" s="132"/>
      <c r="D65" s="132"/>
      <c r="E65" s="133"/>
      <c r="F65" s="115">
        <f t="shared" si="2"/>
        <v>0</v>
      </c>
    </row>
    <row r="66" spans="2:6" ht="18" x14ac:dyDescent="0.25">
      <c r="B66" s="131"/>
      <c r="C66" s="132"/>
      <c r="D66" s="132"/>
      <c r="E66" s="133"/>
      <c r="F66" s="115">
        <f t="shared" si="2"/>
        <v>0</v>
      </c>
    </row>
    <row r="67" spans="2:6" ht="18" x14ac:dyDescent="0.25">
      <c r="B67" s="131"/>
      <c r="C67" s="132"/>
      <c r="D67" s="132"/>
      <c r="E67" s="133"/>
      <c r="F67" s="115">
        <f t="shared" si="2"/>
        <v>0</v>
      </c>
    </row>
    <row r="68" spans="2:6" ht="18" x14ac:dyDescent="0.25">
      <c r="B68" s="131"/>
      <c r="C68" s="132"/>
      <c r="D68" s="132"/>
      <c r="E68" s="133"/>
      <c r="F68" s="115">
        <f t="shared" si="2"/>
        <v>0</v>
      </c>
    </row>
    <row r="69" spans="2:6" ht="18" x14ac:dyDescent="0.25">
      <c r="B69" s="131"/>
      <c r="C69" s="132"/>
      <c r="D69" s="132"/>
      <c r="E69" s="133"/>
      <c r="F69" s="115">
        <f t="shared" si="2"/>
        <v>0</v>
      </c>
    </row>
    <row r="70" spans="2:6" ht="18" x14ac:dyDescent="0.25">
      <c r="B70" s="131"/>
      <c r="C70" s="132"/>
      <c r="D70" s="132"/>
      <c r="E70" s="133"/>
      <c r="F70" s="115">
        <f t="shared" si="2"/>
        <v>0</v>
      </c>
    </row>
    <row r="71" spans="2:6" ht="18" x14ac:dyDescent="0.25">
      <c r="B71" s="131"/>
      <c r="C71" s="132"/>
      <c r="D71" s="132"/>
      <c r="E71" s="133"/>
      <c r="F71" s="115">
        <f t="shared" si="2"/>
        <v>0</v>
      </c>
    </row>
    <row r="72" spans="2:6" ht="18" customHeight="1" x14ac:dyDescent="0.25">
      <c r="B72" s="131"/>
      <c r="C72" s="132"/>
      <c r="D72" s="132"/>
      <c r="E72" s="133"/>
      <c r="F72" s="115">
        <f t="shared" si="2"/>
        <v>0</v>
      </c>
    </row>
    <row r="73" spans="2:6" ht="18" customHeight="1" x14ac:dyDescent="0.25">
      <c r="B73" s="131"/>
      <c r="C73" s="132"/>
      <c r="D73" s="132"/>
      <c r="E73" s="133"/>
      <c r="F73" s="115">
        <f t="shared" si="2"/>
        <v>0</v>
      </c>
    </row>
    <row r="74" spans="2:6" ht="18" customHeight="1" x14ac:dyDescent="0.25">
      <c r="B74" s="131"/>
      <c r="C74" s="132"/>
      <c r="D74" s="132"/>
      <c r="E74" s="133"/>
      <c r="F74" s="115">
        <f t="shared" si="2"/>
        <v>0</v>
      </c>
    </row>
    <row r="75" spans="2:6" ht="18" x14ac:dyDescent="0.25">
      <c r="B75" s="131"/>
      <c r="C75" s="132"/>
      <c r="D75" s="132"/>
      <c r="E75" s="133"/>
      <c r="F75" s="115">
        <f t="shared" si="2"/>
        <v>0</v>
      </c>
    </row>
    <row r="76" spans="2:6" ht="18" x14ac:dyDescent="0.25">
      <c r="B76" s="237" t="s">
        <v>86</v>
      </c>
      <c r="C76" s="237"/>
      <c r="D76" s="237"/>
      <c r="E76" s="237"/>
      <c r="F76" s="115"/>
    </row>
    <row r="77" spans="2:6" ht="71.25" customHeight="1" x14ac:dyDescent="0.25">
      <c r="B77" s="108" t="s">
        <v>97</v>
      </c>
      <c r="C77" s="240" t="s">
        <v>81</v>
      </c>
      <c r="D77" s="240"/>
      <c r="E77" s="109" t="s">
        <v>82</v>
      </c>
      <c r="F77" s="115"/>
    </row>
    <row r="78" spans="2:6" ht="18" x14ac:dyDescent="0.25">
      <c r="B78" s="131"/>
      <c r="C78" s="132"/>
      <c r="D78" s="132"/>
      <c r="E78" s="133"/>
      <c r="F78" s="115">
        <f t="shared" ref="F78:F92" si="3">IF(AND($M$7="Oui",$M$11="Non",((D78-C78)*24)&gt;9),(B78*9*E78)+(B78*0.5)*(((D78-C78)*24)-9)*E78,(B78*((D78-C78)*24)*E78))</f>
        <v>0</v>
      </c>
    </row>
    <row r="79" spans="2:6" ht="18" customHeight="1" x14ac:dyDescent="0.25">
      <c r="B79" s="131"/>
      <c r="C79" s="132"/>
      <c r="D79" s="132"/>
      <c r="E79" s="133"/>
      <c r="F79" s="115">
        <f t="shared" si="3"/>
        <v>0</v>
      </c>
    </row>
    <row r="80" spans="2:6" ht="18" x14ac:dyDescent="0.25">
      <c r="B80" s="131"/>
      <c r="C80" s="132"/>
      <c r="D80" s="132"/>
      <c r="E80" s="133"/>
      <c r="F80" s="115">
        <f t="shared" si="3"/>
        <v>0</v>
      </c>
    </row>
    <row r="81" spans="2:6" ht="18" x14ac:dyDescent="0.25">
      <c r="B81" s="131"/>
      <c r="C81" s="132"/>
      <c r="D81" s="132"/>
      <c r="E81" s="133"/>
      <c r="F81" s="115">
        <f t="shared" si="3"/>
        <v>0</v>
      </c>
    </row>
    <row r="82" spans="2:6" ht="18" x14ac:dyDescent="0.25">
      <c r="B82" s="131"/>
      <c r="C82" s="132"/>
      <c r="D82" s="132"/>
      <c r="E82" s="133"/>
      <c r="F82" s="115">
        <f t="shared" si="3"/>
        <v>0</v>
      </c>
    </row>
    <row r="83" spans="2:6" ht="18" x14ac:dyDescent="0.25">
      <c r="B83" s="131"/>
      <c r="C83" s="132"/>
      <c r="D83" s="132"/>
      <c r="E83" s="133"/>
      <c r="F83" s="115">
        <f t="shared" si="3"/>
        <v>0</v>
      </c>
    </row>
    <row r="84" spans="2:6" ht="18" x14ac:dyDescent="0.25">
      <c r="B84" s="131"/>
      <c r="C84" s="132"/>
      <c r="D84" s="132"/>
      <c r="E84" s="133"/>
      <c r="F84" s="115">
        <f t="shared" si="3"/>
        <v>0</v>
      </c>
    </row>
    <row r="85" spans="2:6" ht="18" x14ac:dyDescent="0.25">
      <c r="B85" s="131"/>
      <c r="C85" s="132"/>
      <c r="D85" s="132"/>
      <c r="E85" s="133"/>
      <c r="F85" s="115">
        <f t="shared" si="3"/>
        <v>0</v>
      </c>
    </row>
    <row r="86" spans="2:6" ht="18" x14ac:dyDescent="0.25">
      <c r="B86" s="131"/>
      <c r="C86" s="132"/>
      <c r="D86" s="132"/>
      <c r="E86" s="133"/>
      <c r="F86" s="115">
        <f t="shared" si="3"/>
        <v>0</v>
      </c>
    </row>
    <row r="87" spans="2:6" ht="18" x14ac:dyDescent="0.25">
      <c r="B87" s="131"/>
      <c r="C87" s="132"/>
      <c r="D87" s="132"/>
      <c r="E87" s="133"/>
      <c r="F87" s="115">
        <f t="shared" si="3"/>
        <v>0</v>
      </c>
    </row>
    <row r="88" spans="2:6" ht="18" customHeight="1" x14ac:dyDescent="0.25">
      <c r="B88" s="131"/>
      <c r="C88" s="132"/>
      <c r="D88" s="132"/>
      <c r="E88" s="133"/>
      <c r="F88" s="115">
        <f t="shared" si="3"/>
        <v>0</v>
      </c>
    </row>
    <row r="89" spans="2:6" ht="18" x14ac:dyDescent="0.25">
      <c r="B89" s="131"/>
      <c r="C89" s="132"/>
      <c r="D89" s="132"/>
      <c r="E89" s="133"/>
      <c r="F89" s="115">
        <f t="shared" si="3"/>
        <v>0</v>
      </c>
    </row>
    <row r="90" spans="2:6" ht="18" x14ac:dyDescent="0.25">
      <c r="B90" s="131"/>
      <c r="C90" s="132"/>
      <c r="D90" s="132"/>
      <c r="E90" s="133"/>
      <c r="F90" s="115">
        <f t="shared" si="3"/>
        <v>0</v>
      </c>
    </row>
    <row r="91" spans="2:6" ht="18" x14ac:dyDescent="0.25">
      <c r="B91" s="131"/>
      <c r="C91" s="132"/>
      <c r="D91" s="132"/>
      <c r="E91" s="133"/>
      <c r="F91" s="115">
        <f t="shared" si="3"/>
        <v>0</v>
      </c>
    </row>
    <row r="92" spans="2:6" ht="18" x14ac:dyDescent="0.25">
      <c r="B92" s="131"/>
      <c r="C92" s="132"/>
      <c r="D92" s="132"/>
      <c r="E92" s="133"/>
      <c r="F92" s="115">
        <f t="shared" si="3"/>
        <v>0</v>
      </c>
    </row>
    <row r="93" spans="2:6" ht="18" x14ac:dyDescent="0.25">
      <c r="B93" s="237" t="s">
        <v>87</v>
      </c>
      <c r="C93" s="237"/>
      <c r="D93" s="237"/>
      <c r="E93" s="237"/>
      <c r="F93" s="115"/>
    </row>
    <row r="94" spans="2:6" ht="71.25" customHeight="1" x14ac:dyDescent="0.25">
      <c r="B94" s="108" t="s">
        <v>97</v>
      </c>
      <c r="C94" s="242" t="s">
        <v>81</v>
      </c>
      <c r="D94" s="242"/>
      <c r="E94" s="109" t="s">
        <v>82</v>
      </c>
      <c r="F94" s="115"/>
    </row>
    <row r="95" spans="2:6" ht="18" x14ac:dyDescent="0.25">
      <c r="B95" s="131"/>
      <c r="C95" s="132"/>
      <c r="D95" s="132"/>
      <c r="E95" s="133"/>
      <c r="F95" s="115">
        <f t="shared" ref="F95:F109" si="4">IF(AND($M$7="Oui",$M$11="Non",((D95-C95)*24)&gt;9),(B95*9*E95)+(B95*0.5)*(((D95-C95)*24)-9)*E95,(B95*((D95-C95)*24)*E95))</f>
        <v>0</v>
      </c>
    </row>
    <row r="96" spans="2:6" ht="18" x14ac:dyDescent="0.25">
      <c r="B96" s="131"/>
      <c r="C96" s="132"/>
      <c r="D96" s="132"/>
      <c r="E96" s="133"/>
      <c r="F96" s="115">
        <f t="shared" si="4"/>
        <v>0</v>
      </c>
    </row>
    <row r="97" spans="2:6" ht="18" x14ac:dyDescent="0.25">
      <c r="B97" s="131"/>
      <c r="C97" s="132"/>
      <c r="D97" s="132"/>
      <c r="E97" s="133"/>
      <c r="F97" s="115">
        <f t="shared" si="4"/>
        <v>0</v>
      </c>
    </row>
    <row r="98" spans="2:6" ht="18" x14ac:dyDescent="0.25">
      <c r="B98" s="131"/>
      <c r="C98" s="132"/>
      <c r="D98" s="132"/>
      <c r="E98" s="133"/>
      <c r="F98" s="115">
        <f t="shared" si="4"/>
        <v>0</v>
      </c>
    </row>
    <row r="99" spans="2:6" ht="18" x14ac:dyDescent="0.25">
      <c r="B99" s="131"/>
      <c r="C99" s="132"/>
      <c r="D99" s="132"/>
      <c r="E99" s="133"/>
      <c r="F99" s="115">
        <f t="shared" si="4"/>
        <v>0</v>
      </c>
    </row>
    <row r="100" spans="2:6" ht="18" x14ac:dyDescent="0.25">
      <c r="B100" s="131"/>
      <c r="C100" s="132"/>
      <c r="D100" s="132"/>
      <c r="E100" s="133"/>
      <c r="F100" s="115">
        <f t="shared" si="4"/>
        <v>0</v>
      </c>
    </row>
    <row r="101" spans="2:6" ht="18" x14ac:dyDescent="0.25">
      <c r="B101" s="131"/>
      <c r="C101" s="132"/>
      <c r="D101" s="132"/>
      <c r="E101" s="133"/>
      <c r="F101" s="115">
        <f t="shared" si="4"/>
        <v>0</v>
      </c>
    </row>
    <row r="102" spans="2:6" ht="18" x14ac:dyDescent="0.25">
      <c r="B102" s="131"/>
      <c r="C102" s="132"/>
      <c r="D102" s="132"/>
      <c r="E102" s="133"/>
      <c r="F102" s="115">
        <f t="shared" si="4"/>
        <v>0</v>
      </c>
    </row>
    <row r="103" spans="2:6" ht="18" x14ac:dyDescent="0.25">
      <c r="B103" s="131"/>
      <c r="C103" s="132"/>
      <c r="D103" s="132"/>
      <c r="E103" s="133"/>
      <c r="F103" s="115">
        <f t="shared" si="4"/>
        <v>0</v>
      </c>
    </row>
    <row r="104" spans="2:6" ht="18" x14ac:dyDescent="0.25">
      <c r="B104" s="131"/>
      <c r="C104" s="132"/>
      <c r="D104" s="132"/>
      <c r="E104" s="133"/>
      <c r="F104" s="115">
        <f t="shared" si="4"/>
        <v>0</v>
      </c>
    </row>
    <row r="105" spans="2:6" ht="18" x14ac:dyDescent="0.25">
      <c r="B105" s="131"/>
      <c r="C105" s="132"/>
      <c r="D105" s="132"/>
      <c r="E105" s="133"/>
      <c r="F105" s="115">
        <f t="shared" si="4"/>
        <v>0</v>
      </c>
    </row>
    <row r="106" spans="2:6" ht="18" x14ac:dyDescent="0.25">
      <c r="B106" s="131"/>
      <c r="C106" s="132"/>
      <c r="D106" s="132"/>
      <c r="E106" s="133"/>
      <c r="F106" s="115">
        <f t="shared" si="4"/>
        <v>0</v>
      </c>
    </row>
    <row r="107" spans="2:6" ht="18" x14ac:dyDescent="0.25">
      <c r="B107" s="131"/>
      <c r="C107" s="132"/>
      <c r="D107" s="132"/>
      <c r="E107" s="133"/>
      <c r="F107" s="115">
        <f t="shared" si="4"/>
        <v>0</v>
      </c>
    </row>
    <row r="108" spans="2:6" ht="18" x14ac:dyDescent="0.25">
      <c r="B108" s="131"/>
      <c r="C108" s="132"/>
      <c r="D108" s="132"/>
      <c r="E108" s="133"/>
      <c r="F108" s="115">
        <f t="shared" si="4"/>
        <v>0</v>
      </c>
    </row>
    <row r="109" spans="2:6" ht="18" x14ac:dyDescent="0.25">
      <c r="B109" s="131"/>
      <c r="C109" s="132"/>
      <c r="D109" s="132"/>
      <c r="E109" s="133"/>
      <c r="F109" s="115">
        <f t="shared" si="4"/>
        <v>0</v>
      </c>
    </row>
    <row r="110" spans="2:6" ht="18" x14ac:dyDescent="0.25">
      <c r="B110" s="237" t="s">
        <v>88</v>
      </c>
      <c r="C110" s="237"/>
      <c r="D110" s="237"/>
      <c r="E110" s="237"/>
      <c r="F110" s="115"/>
    </row>
    <row r="111" spans="2:6" ht="71.25" customHeight="1" x14ac:dyDescent="0.25">
      <c r="B111" s="108" t="s">
        <v>97</v>
      </c>
      <c r="C111" s="242" t="s">
        <v>81</v>
      </c>
      <c r="D111" s="242"/>
      <c r="E111" s="109" t="s">
        <v>82</v>
      </c>
      <c r="F111" s="115"/>
    </row>
    <row r="112" spans="2:6" ht="18" x14ac:dyDescent="0.25">
      <c r="B112" s="131"/>
      <c r="C112" s="132"/>
      <c r="D112" s="132"/>
      <c r="E112" s="133"/>
      <c r="F112" s="115">
        <f t="shared" ref="F112:F126" si="5">IF(AND($M$7="Oui",$M$11="Non",((D112-C112)*24)&gt;9),(B112*9*E112)+(B112*0.5)*(((D112-C112)*24)-9)*E112,(B112*((D112-C112)*24)*E112))</f>
        <v>0</v>
      </c>
    </row>
    <row r="113" spans="2:6" ht="18" x14ac:dyDescent="0.25">
      <c r="B113" s="131"/>
      <c r="C113" s="132"/>
      <c r="D113" s="132"/>
      <c r="E113" s="133"/>
      <c r="F113" s="115">
        <f t="shared" si="5"/>
        <v>0</v>
      </c>
    </row>
    <row r="114" spans="2:6" ht="18" x14ac:dyDescent="0.25">
      <c r="B114" s="131"/>
      <c r="C114" s="132"/>
      <c r="D114" s="132"/>
      <c r="E114" s="133"/>
      <c r="F114" s="115">
        <f t="shared" si="5"/>
        <v>0</v>
      </c>
    </row>
    <row r="115" spans="2:6" ht="18" x14ac:dyDescent="0.25">
      <c r="B115" s="131"/>
      <c r="C115" s="132"/>
      <c r="D115" s="132"/>
      <c r="E115" s="133"/>
      <c r="F115" s="115">
        <f t="shared" si="5"/>
        <v>0</v>
      </c>
    </row>
    <row r="116" spans="2:6" ht="18" x14ac:dyDescent="0.25">
      <c r="B116" s="131"/>
      <c r="C116" s="132"/>
      <c r="D116" s="132"/>
      <c r="E116" s="133"/>
      <c r="F116" s="115">
        <f t="shared" si="5"/>
        <v>0</v>
      </c>
    </row>
    <row r="117" spans="2:6" ht="18" x14ac:dyDescent="0.25">
      <c r="B117" s="131"/>
      <c r="C117" s="132"/>
      <c r="D117" s="132"/>
      <c r="E117" s="133"/>
      <c r="F117" s="115">
        <f t="shared" si="5"/>
        <v>0</v>
      </c>
    </row>
    <row r="118" spans="2:6" ht="18" x14ac:dyDescent="0.25">
      <c r="B118" s="131"/>
      <c r="C118" s="132"/>
      <c r="D118" s="132"/>
      <c r="E118" s="133"/>
      <c r="F118" s="115">
        <f t="shared" si="5"/>
        <v>0</v>
      </c>
    </row>
    <row r="119" spans="2:6" ht="18" x14ac:dyDescent="0.25">
      <c r="B119" s="131"/>
      <c r="C119" s="132"/>
      <c r="D119" s="132"/>
      <c r="E119" s="133"/>
      <c r="F119" s="115">
        <f t="shared" si="5"/>
        <v>0</v>
      </c>
    </row>
    <row r="120" spans="2:6" ht="18" x14ac:dyDescent="0.25">
      <c r="B120" s="131"/>
      <c r="C120" s="132"/>
      <c r="D120" s="132"/>
      <c r="E120" s="133"/>
      <c r="F120" s="115">
        <f t="shared" si="5"/>
        <v>0</v>
      </c>
    </row>
    <row r="121" spans="2:6" ht="18" x14ac:dyDescent="0.25">
      <c r="B121" s="131"/>
      <c r="C121" s="132"/>
      <c r="D121" s="132"/>
      <c r="E121" s="133"/>
      <c r="F121" s="115">
        <f t="shared" si="5"/>
        <v>0</v>
      </c>
    </row>
    <row r="122" spans="2:6" ht="18" x14ac:dyDescent="0.25">
      <c r="B122" s="131"/>
      <c r="C122" s="132"/>
      <c r="D122" s="132"/>
      <c r="E122" s="133"/>
      <c r="F122" s="115">
        <f t="shared" si="5"/>
        <v>0</v>
      </c>
    </row>
    <row r="123" spans="2:6" ht="18" x14ac:dyDescent="0.25">
      <c r="B123" s="131"/>
      <c r="C123" s="132"/>
      <c r="D123" s="132"/>
      <c r="E123" s="133"/>
      <c r="F123" s="115">
        <f t="shared" si="5"/>
        <v>0</v>
      </c>
    </row>
    <row r="124" spans="2:6" ht="18" x14ac:dyDescent="0.25">
      <c r="B124" s="131"/>
      <c r="C124" s="132"/>
      <c r="D124" s="132"/>
      <c r="E124" s="133"/>
      <c r="F124" s="115">
        <f t="shared" si="5"/>
        <v>0</v>
      </c>
    </row>
    <row r="125" spans="2:6" ht="18" x14ac:dyDescent="0.25">
      <c r="B125" s="131"/>
      <c r="C125" s="132"/>
      <c r="D125" s="132"/>
      <c r="E125" s="133"/>
      <c r="F125" s="115">
        <f t="shared" si="5"/>
        <v>0</v>
      </c>
    </row>
    <row r="126" spans="2:6" ht="18" customHeight="1" x14ac:dyDescent="0.25">
      <c r="B126" s="131"/>
      <c r="C126" s="132"/>
      <c r="D126" s="132"/>
      <c r="E126" s="133"/>
      <c r="F126" s="115">
        <f t="shared" si="5"/>
        <v>0</v>
      </c>
    </row>
    <row r="127" spans="2:6" ht="18" x14ac:dyDescent="0.25">
      <c r="B127" s="237" t="s">
        <v>89</v>
      </c>
      <c r="C127" s="237"/>
      <c r="D127" s="237"/>
      <c r="E127" s="237"/>
      <c r="F127" s="115"/>
    </row>
    <row r="128" spans="2:6" ht="71.25" customHeight="1" x14ac:dyDescent="0.25">
      <c r="B128" s="108" t="s">
        <v>97</v>
      </c>
      <c r="C128" s="242" t="s">
        <v>81</v>
      </c>
      <c r="D128" s="242"/>
      <c r="E128" s="109" t="s">
        <v>82</v>
      </c>
      <c r="F128" s="115"/>
    </row>
    <row r="129" spans="1:6" ht="18" customHeight="1" x14ac:dyDescent="0.25">
      <c r="B129" s="131"/>
      <c r="C129" s="132"/>
      <c r="D129" s="132"/>
      <c r="E129" s="133"/>
      <c r="F129" s="115">
        <f t="shared" ref="F129:F143" si="6">IF(AND($M$7="Oui",$M$11="Non",((D129-C129)*24)&gt;9),(B129*9*E129)+(B129*0.5)*(((D129-C129)*24)-9)*E129,(B129*((D129-C129)*24)*E129))</f>
        <v>0</v>
      </c>
    </row>
    <row r="130" spans="1:6" ht="18" customHeight="1" x14ac:dyDescent="0.25">
      <c r="B130" s="131"/>
      <c r="C130" s="132"/>
      <c r="D130" s="132"/>
      <c r="E130" s="133"/>
      <c r="F130" s="115">
        <f t="shared" si="6"/>
        <v>0</v>
      </c>
    </row>
    <row r="131" spans="1:6" ht="18" customHeight="1" x14ac:dyDescent="0.25">
      <c r="B131" s="131"/>
      <c r="C131" s="132"/>
      <c r="D131" s="132"/>
      <c r="E131" s="133"/>
      <c r="F131" s="115">
        <f t="shared" si="6"/>
        <v>0</v>
      </c>
    </row>
    <row r="132" spans="1:6" ht="18" customHeight="1" x14ac:dyDescent="0.25">
      <c r="B132" s="131"/>
      <c r="C132" s="132"/>
      <c r="D132" s="132"/>
      <c r="E132" s="133"/>
      <c r="F132" s="115">
        <f t="shared" si="6"/>
        <v>0</v>
      </c>
    </row>
    <row r="133" spans="1:6" ht="18" customHeight="1" x14ac:dyDescent="0.25">
      <c r="B133" s="131"/>
      <c r="C133" s="132"/>
      <c r="D133" s="132"/>
      <c r="E133" s="133"/>
      <c r="F133" s="115">
        <f t="shared" si="6"/>
        <v>0</v>
      </c>
    </row>
    <row r="134" spans="1:6" ht="18" customHeight="1" x14ac:dyDescent="0.25">
      <c r="B134" s="131"/>
      <c r="C134" s="132"/>
      <c r="D134" s="132"/>
      <c r="E134" s="133"/>
      <c r="F134" s="115">
        <f t="shared" si="6"/>
        <v>0</v>
      </c>
    </row>
    <row r="135" spans="1:6" ht="18" x14ac:dyDescent="0.25">
      <c r="B135" s="131"/>
      <c r="C135" s="132"/>
      <c r="D135" s="132"/>
      <c r="E135" s="133"/>
      <c r="F135" s="115">
        <f t="shared" si="6"/>
        <v>0</v>
      </c>
    </row>
    <row r="136" spans="1:6" ht="18" x14ac:dyDescent="0.25">
      <c r="B136" s="131"/>
      <c r="C136" s="132"/>
      <c r="D136" s="132"/>
      <c r="E136" s="133"/>
      <c r="F136" s="115">
        <f t="shared" si="6"/>
        <v>0</v>
      </c>
    </row>
    <row r="137" spans="1:6" ht="18" x14ac:dyDescent="0.25">
      <c r="B137" s="131"/>
      <c r="C137" s="132"/>
      <c r="D137" s="132"/>
      <c r="E137" s="133"/>
      <c r="F137" s="115">
        <f t="shared" si="6"/>
        <v>0</v>
      </c>
    </row>
    <row r="138" spans="1:6" ht="18" x14ac:dyDescent="0.25">
      <c r="B138" s="131"/>
      <c r="C138" s="132"/>
      <c r="D138" s="132"/>
      <c r="E138" s="133"/>
      <c r="F138" s="115">
        <f t="shared" si="6"/>
        <v>0</v>
      </c>
    </row>
    <row r="139" spans="1:6" ht="18" x14ac:dyDescent="0.25">
      <c r="B139" s="131"/>
      <c r="C139" s="132"/>
      <c r="D139" s="132"/>
      <c r="E139" s="133"/>
      <c r="F139" s="115">
        <f t="shared" si="6"/>
        <v>0</v>
      </c>
    </row>
    <row r="140" spans="1:6" ht="18" x14ac:dyDescent="0.25">
      <c r="B140" s="131"/>
      <c r="C140" s="132"/>
      <c r="D140" s="132"/>
      <c r="E140" s="133"/>
      <c r="F140" s="115">
        <f t="shared" si="6"/>
        <v>0</v>
      </c>
    </row>
    <row r="141" spans="1:6" ht="18" x14ac:dyDescent="0.25">
      <c r="B141" s="131"/>
      <c r="C141" s="132"/>
      <c r="D141" s="132"/>
      <c r="E141" s="133"/>
      <c r="F141" s="115">
        <f t="shared" si="6"/>
        <v>0</v>
      </c>
    </row>
    <row r="142" spans="1:6" ht="18" x14ac:dyDescent="0.25">
      <c r="B142" s="131"/>
      <c r="C142" s="132"/>
      <c r="D142" s="132"/>
      <c r="E142" s="133"/>
      <c r="F142" s="115">
        <f t="shared" si="6"/>
        <v>0</v>
      </c>
    </row>
    <row r="143" spans="1:6" ht="18" x14ac:dyDescent="0.25">
      <c r="A143" s="95" t="s">
        <v>90</v>
      </c>
      <c r="B143" s="131"/>
      <c r="C143" s="132"/>
      <c r="D143" s="132"/>
      <c r="E143" s="133"/>
      <c r="F143" s="115">
        <f t="shared" si="6"/>
        <v>0</v>
      </c>
    </row>
    <row r="144" spans="1:6" ht="18" x14ac:dyDescent="0.25">
      <c r="B144" s="237" t="s">
        <v>91</v>
      </c>
      <c r="C144" s="237"/>
      <c r="D144" s="237"/>
      <c r="E144" s="237"/>
      <c r="F144" s="115"/>
    </row>
    <row r="145" spans="2:6" ht="71.25" customHeight="1" x14ac:dyDescent="0.25">
      <c r="B145" s="108" t="s">
        <v>97</v>
      </c>
      <c r="C145" s="241" t="s">
        <v>81</v>
      </c>
      <c r="D145" s="241"/>
      <c r="E145" s="118" t="s">
        <v>82</v>
      </c>
      <c r="F145" s="115"/>
    </row>
    <row r="146" spans="2:6" ht="18" x14ac:dyDescent="0.25">
      <c r="B146" s="131"/>
      <c r="C146" s="132"/>
      <c r="D146" s="132"/>
      <c r="E146" s="133"/>
      <c r="F146" s="115">
        <f>IF(AND($M$7="Oui",$M$11="Non",((D146-C146)*24)&gt;9),(B146*9*E146)+(B146*0.5)*(((D146-C146)*24)-9)*E146,(B146*((D146-C146)*24)*E146))</f>
        <v>0</v>
      </c>
    </row>
    <row r="147" spans="2:6" ht="18" x14ac:dyDescent="0.25">
      <c r="B147" s="131"/>
      <c r="C147" s="132"/>
      <c r="D147" s="132"/>
      <c r="E147" s="133"/>
      <c r="F147" s="115">
        <f>IF(AND($M$7="Oui",$M$11="Non",((D147-C147)*24)&gt;9),(B147*9*E147)+(B147*0.5)*(((D147-C147)*24)-9)*E147,(B147*((D147-C147)*24)*E147))</f>
        <v>0</v>
      </c>
    </row>
    <row r="148" spans="2:6" ht="18" x14ac:dyDescent="0.25">
      <c r="B148" s="131"/>
      <c r="C148" s="132"/>
      <c r="D148" s="132"/>
      <c r="E148" s="133"/>
      <c r="F148" s="115">
        <f>IF(AND($M$7="Oui",$M$11="Non",((D148-C148)*24)&gt;9),(B148*9*E148)+(B148*0.5)*(((D148-C148)*24)-9)*E148,(B148*((D148-C148)*24)*E148))</f>
        <v>0</v>
      </c>
    </row>
    <row r="149" spans="2:6" ht="18" x14ac:dyDescent="0.25">
      <c r="B149" s="131"/>
      <c r="C149" s="132"/>
      <c r="D149" s="132"/>
      <c r="E149" s="133"/>
      <c r="F149" s="115">
        <f>IF(AND($M$7="Oui",$M$11="Non",((D149-C149)*24)&gt;9),(B149*9*E149)+(B149*0.5)*(((D149-C149)*24)-9)*E149,(B149*((D149-C149)*24)*E149))</f>
        <v>0</v>
      </c>
    </row>
    <row r="150" spans="2:6" ht="18" x14ac:dyDescent="0.25">
      <c r="B150" s="131"/>
      <c r="C150" s="132"/>
      <c r="D150" s="132"/>
      <c r="E150" s="133"/>
      <c r="F150" s="115">
        <f t="shared" ref="F150:F161" si="7">IF(AND($D$7="Oui",$D$11="Non",((D150-C150)*24)&gt;9),(B150*9*E150)+(B150*0.5)*(((D150-C150)*24)-9)*E150,(B150*((D150-C150)*24)*E150))</f>
        <v>0</v>
      </c>
    </row>
    <row r="151" spans="2:6" ht="18" x14ac:dyDescent="0.25">
      <c r="B151" s="131"/>
      <c r="C151" s="132"/>
      <c r="D151" s="132"/>
      <c r="E151" s="133"/>
      <c r="F151" s="115">
        <f t="shared" si="7"/>
        <v>0</v>
      </c>
    </row>
    <row r="152" spans="2:6" ht="18" x14ac:dyDescent="0.25">
      <c r="B152" s="131"/>
      <c r="C152" s="132"/>
      <c r="D152" s="132"/>
      <c r="E152" s="133"/>
      <c r="F152" s="115">
        <f t="shared" si="7"/>
        <v>0</v>
      </c>
    </row>
    <row r="153" spans="2:6" ht="18" x14ac:dyDescent="0.25">
      <c r="B153" s="131"/>
      <c r="C153" s="132"/>
      <c r="D153" s="132"/>
      <c r="E153" s="133"/>
      <c r="F153" s="115">
        <f t="shared" si="7"/>
        <v>0</v>
      </c>
    </row>
    <row r="154" spans="2:6" ht="18" x14ac:dyDescent="0.25">
      <c r="B154" s="131"/>
      <c r="C154" s="132"/>
      <c r="D154" s="132"/>
      <c r="E154" s="133"/>
      <c r="F154" s="115">
        <f t="shared" si="7"/>
        <v>0</v>
      </c>
    </row>
    <row r="155" spans="2:6" ht="18" x14ac:dyDescent="0.25">
      <c r="B155" s="131"/>
      <c r="C155" s="132"/>
      <c r="D155" s="132"/>
      <c r="E155" s="133"/>
      <c r="F155" s="115">
        <f t="shared" si="7"/>
        <v>0</v>
      </c>
    </row>
    <row r="156" spans="2:6" ht="18" x14ac:dyDescent="0.25">
      <c r="B156" s="131"/>
      <c r="C156" s="132"/>
      <c r="D156" s="132"/>
      <c r="E156" s="133"/>
      <c r="F156" s="115">
        <f t="shared" si="7"/>
        <v>0</v>
      </c>
    </row>
    <row r="157" spans="2:6" ht="18" x14ac:dyDescent="0.25">
      <c r="B157" s="131"/>
      <c r="C157" s="132"/>
      <c r="D157" s="132"/>
      <c r="E157" s="133"/>
      <c r="F157" s="115">
        <f t="shared" si="7"/>
        <v>0</v>
      </c>
    </row>
    <row r="158" spans="2:6" ht="18" x14ac:dyDescent="0.25">
      <c r="B158" s="131"/>
      <c r="C158" s="132"/>
      <c r="D158" s="132"/>
      <c r="E158" s="133"/>
      <c r="F158" s="115">
        <f t="shared" si="7"/>
        <v>0</v>
      </c>
    </row>
    <row r="159" spans="2:6" ht="18" x14ac:dyDescent="0.25">
      <c r="B159" s="131"/>
      <c r="C159" s="132"/>
      <c r="D159" s="132"/>
      <c r="E159" s="133"/>
      <c r="F159" s="115">
        <f t="shared" si="7"/>
        <v>0</v>
      </c>
    </row>
    <row r="160" spans="2:6" ht="18" x14ac:dyDescent="0.25">
      <c r="B160" s="131"/>
      <c r="C160" s="132"/>
      <c r="D160" s="132"/>
      <c r="E160" s="133"/>
      <c r="F160" s="115">
        <f t="shared" si="7"/>
        <v>0</v>
      </c>
    </row>
    <row r="161" spans="1:8" ht="18" x14ac:dyDescent="0.25">
      <c r="B161" s="134"/>
      <c r="C161" s="135"/>
      <c r="D161" s="135"/>
      <c r="E161" s="136"/>
      <c r="F161" s="115">
        <f t="shared" si="7"/>
        <v>0</v>
      </c>
    </row>
    <row r="162" spans="1:8" ht="15" x14ac:dyDescent="0.25">
      <c r="B162" s="122"/>
      <c r="C162" s="123"/>
      <c r="D162" s="123"/>
      <c r="E162" s="122"/>
      <c r="F162" s="124"/>
    </row>
    <row r="163" spans="1:8" ht="21.95" customHeight="1" x14ac:dyDescent="0.2">
      <c r="B163" s="246" t="s">
        <v>92</v>
      </c>
      <c r="C163" s="246"/>
      <c r="D163" s="246"/>
      <c r="E163" s="125">
        <f>SUM(F27:F41)+SUM(F44:F58)+SUM(F61:F75)+SUM(F78:F92)+SUM(F95:F109)+SUM(F112:F126)+SUM(F129:F143)+SUM(F146:F161)</f>
        <v>0</v>
      </c>
      <c r="F163" s="126" t="s">
        <v>93</v>
      </c>
      <c r="G163" s="137"/>
      <c r="H163" s="137"/>
    </row>
    <row r="165" spans="1:8" ht="14.25" customHeight="1" x14ac:dyDescent="0.2">
      <c r="A165" s="248" t="s">
        <v>94</v>
      </c>
      <c r="B165" s="248"/>
      <c r="C165" s="248"/>
      <c r="D165" s="248"/>
      <c r="E165" s="248"/>
      <c r="F165" s="248"/>
      <c r="G165" s="248"/>
      <c r="H165" s="248"/>
    </row>
    <row r="166" spans="1:8" x14ac:dyDescent="0.2">
      <c r="A166" s="248"/>
      <c r="B166" s="248"/>
      <c r="C166" s="248"/>
      <c r="D166" s="248"/>
      <c r="E166" s="248"/>
      <c r="F166" s="248"/>
      <c r="G166" s="248"/>
      <c r="H166" s="248"/>
    </row>
    <row r="167" spans="1:8" x14ac:dyDescent="0.2">
      <c r="A167" s="248"/>
      <c r="B167" s="248"/>
      <c r="C167" s="248"/>
      <c r="D167" s="248"/>
      <c r="E167" s="248"/>
      <c r="F167" s="248"/>
      <c r="G167" s="248"/>
      <c r="H167" s="248"/>
    </row>
  </sheetData>
  <mergeCells count="25">
    <mergeCell ref="A5:C5"/>
    <mergeCell ref="A7:C7"/>
    <mergeCell ref="A9:C9"/>
    <mergeCell ref="A11:C11"/>
    <mergeCell ref="B110:E110"/>
    <mergeCell ref="A23:H23"/>
    <mergeCell ref="B25:E25"/>
    <mergeCell ref="C26:D26"/>
    <mergeCell ref="B42:E42"/>
    <mergeCell ref="C43:D43"/>
    <mergeCell ref="B59:E59"/>
    <mergeCell ref="C60:D60"/>
    <mergeCell ref="B76:E76"/>
    <mergeCell ref="C77:D77"/>
    <mergeCell ref="B93:E93"/>
    <mergeCell ref="C94:D94"/>
    <mergeCell ref="E11:H17"/>
    <mergeCell ref="A21:C21"/>
    <mergeCell ref="A165:H167"/>
    <mergeCell ref="C111:D111"/>
    <mergeCell ref="B127:E127"/>
    <mergeCell ref="C128:D128"/>
    <mergeCell ref="B144:E144"/>
    <mergeCell ref="C145:D145"/>
    <mergeCell ref="B163:D163"/>
  </mergeCells>
  <dataValidations count="1">
    <dataValidation type="list" allowBlank="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3005958B-274D-4EB7-BF56-53D74FF40F71}">
      <formula1>"Oui,Non"</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28"/>
  <sheetViews>
    <sheetView workbookViewId="0">
      <selection activeCell="E24" sqref="E24"/>
    </sheetView>
  </sheetViews>
  <sheetFormatPr baseColWidth="10" defaultColWidth="12.5703125" defaultRowHeight="15.75" customHeight="1" x14ac:dyDescent="0.2"/>
  <cols>
    <col min="1" max="1" width="17.140625" style="18" customWidth="1"/>
    <col min="2" max="2" width="12.5703125" style="18"/>
    <col min="3" max="3" width="13.28515625" style="18" bestFit="1" customWidth="1"/>
    <col min="4" max="4" width="9.5703125" style="18" customWidth="1"/>
    <col min="5" max="5" width="12" style="18" bestFit="1" customWidth="1"/>
    <col min="6" max="6" width="16.28515625" style="18" customWidth="1"/>
    <col min="7" max="16384" width="12.5703125" style="18"/>
  </cols>
  <sheetData>
    <row r="1" spans="1:7" ht="12.75" x14ac:dyDescent="0.2">
      <c r="A1" s="1" t="s">
        <v>5</v>
      </c>
      <c r="D1" s="2"/>
    </row>
    <row r="2" spans="1:7" ht="45.75" customHeight="1" x14ac:dyDescent="0.2">
      <c r="A2" s="3"/>
      <c r="B2" s="249">
        <v>2024</v>
      </c>
      <c r="C2" s="250"/>
      <c r="D2" s="4"/>
      <c r="E2" s="251" t="s">
        <v>106</v>
      </c>
      <c r="F2" s="250"/>
      <c r="G2" s="3"/>
    </row>
    <row r="3" spans="1:7" ht="44.25" customHeight="1" x14ac:dyDescent="0.2">
      <c r="A3" s="5" t="s">
        <v>2</v>
      </c>
      <c r="B3" s="17" t="s">
        <v>14</v>
      </c>
      <c r="C3" s="17" t="s">
        <v>15</v>
      </c>
      <c r="D3" s="6"/>
      <c r="E3" s="17" t="s">
        <v>16</v>
      </c>
      <c r="F3" s="17" t="s">
        <v>15</v>
      </c>
      <c r="G3" s="3"/>
    </row>
    <row r="4" spans="1:7" ht="12.75" x14ac:dyDescent="0.2">
      <c r="A4" s="1" t="s">
        <v>17</v>
      </c>
      <c r="B4" s="7">
        <v>10.050000000000001</v>
      </c>
      <c r="C4" s="7">
        <f>ROUND(B4*0.66,2)</f>
        <v>6.63</v>
      </c>
      <c r="D4" s="8"/>
      <c r="E4" s="7">
        <v>10.050000000000001</v>
      </c>
      <c r="F4" s="7">
        <f>ROUND(E4*0.66,2)</f>
        <v>6.63</v>
      </c>
      <c r="G4" s="1" t="s">
        <v>17</v>
      </c>
    </row>
    <row r="5" spans="1:7" ht="12.75" x14ac:dyDescent="0.2">
      <c r="A5" s="1" t="s">
        <v>110</v>
      </c>
      <c r="B5" s="7">
        <v>9.3000000000000007</v>
      </c>
      <c r="C5" s="7">
        <f>ROUND(B5*0.66,2)</f>
        <v>6.14</v>
      </c>
      <c r="D5" s="8"/>
      <c r="E5" s="7" t="e">
        <f>21.96-(11.13*'PSU - bonus'!E24)</f>
        <v>#DIV/0!</v>
      </c>
      <c r="F5" s="7" t="e">
        <f>ROUND(E5*0.66,2)</f>
        <v>#DIV/0!</v>
      </c>
      <c r="G5" s="1" t="s">
        <v>109</v>
      </c>
    </row>
    <row r="6" spans="1:7" ht="12.75" x14ac:dyDescent="0.2">
      <c r="A6" s="1" t="s">
        <v>19</v>
      </c>
      <c r="B6" s="7">
        <v>8.6</v>
      </c>
      <c r="C6" s="7">
        <f>ROUND(B6*0.66,2)</f>
        <v>5.68</v>
      </c>
      <c r="D6" s="8"/>
      <c r="E6" s="7">
        <v>8.6</v>
      </c>
      <c r="F6" s="7">
        <f>ROUND(E6*0.66,2)</f>
        <v>5.68</v>
      </c>
      <c r="G6" s="1" t="s">
        <v>108</v>
      </c>
    </row>
    <row r="7" spans="1:7" ht="12.75" x14ac:dyDescent="0.2">
      <c r="D7" s="2"/>
    </row>
    <row r="8" spans="1:7" ht="12.75" x14ac:dyDescent="0.2">
      <c r="A8" s="9" t="s">
        <v>20</v>
      </c>
      <c r="B8" s="17" t="s">
        <v>14</v>
      </c>
      <c r="C8" s="17" t="s">
        <v>15</v>
      </c>
      <c r="D8" s="6"/>
      <c r="E8" s="17" t="s">
        <v>16</v>
      </c>
      <c r="F8" s="17" t="s">
        <v>15</v>
      </c>
    </row>
    <row r="9" spans="1:7" ht="12.75" x14ac:dyDescent="0.2">
      <c r="A9" s="10" t="s">
        <v>17</v>
      </c>
      <c r="B9" s="11">
        <v>9.3000000000000007</v>
      </c>
      <c r="C9" s="7">
        <f>ROUND(B9*0.66,2)</f>
        <v>6.14</v>
      </c>
      <c r="D9" s="2"/>
      <c r="E9" s="11">
        <v>9.7200000000000006</v>
      </c>
      <c r="F9" s="7">
        <f>ROUND(E9*0.66,2)</f>
        <v>6.42</v>
      </c>
    </row>
    <row r="10" spans="1:7" ht="12.75" x14ac:dyDescent="0.2">
      <c r="A10" s="10" t="s">
        <v>18</v>
      </c>
      <c r="B10" s="11">
        <v>8.6</v>
      </c>
      <c r="C10" s="7">
        <f>ROUND(B10*0.66,2)</f>
        <v>5.68</v>
      </c>
      <c r="D10" s="2"/>
      <c r="E10" s="11" t="e">
        <f>21.63-(11.13*'PSU - bonus'!E24)</f>
        <v>#DIV/0!</v>
      </c>
      <c r="F10" s="7" t="e">
        <f>ROUND(E10*0.66,2)</f>
        <v>#DIV/0!</v>
      </c>
    </row>
    <row r="11" spans="1:7" ht="12.75" x14ac:dyDescent="0.2">
      <c r="A11" s="10" t="s">
        <v>19</v>
      </c>
      <c r="B11" s="11">
        <v>8.27</v>
      </c>
      <c r="C11" s="7">
        <f>ROUND(B11*0.66,2)</f>
        <v>5.46</v>
      </c>
      <c r="D11" s="2"/>
      <c r="E11" s="11">
        <v>8.27</v>
      </c>
      <c r="F11" s="7">
        <f>ROUND(E11*0.66,2)</f>
        <v>5.46</v>
      </c>
    </row>
    <row r="12" spans="1:7" ht="12.75" x14ac:dyDescent="0.2">
      <c r="D12" s="2"/>
    </row>
    <row r="13" spans="1:7" ht="15.75" customHeight="1" x14ac:dyDescent="0.25">
      <c r="A13" s="12" t="s">
        <v>21</v>
      </c>
      <c r="B13" s="13"/>
      <c r="C13" s="14">
        <v>2024</v>
      </c>
      <c r="D13" s="15"/>
      <c r="E13" s="13"/>
      <c r="F13" s="14">
        <v>2025</v>
      </c>
    </row>
    <row r="14" spans="1:7" ht="15.75" customHeight="1" x14ac:dyDescent="0.25">
      <c r="A14" s="13" t="s">
        <v>22</v>
      </c>
      <c r="B14" s="141">
        <v>2100</v>
      </c>
      <c r="C14" s="187">
        <v>0.87</v>
      </c>
      <c r="D14" s="15"/>
      <c r="E14" s="141">
        <v>2100</v>
      </c>
      <c r="F14" s="187">
        <v>0.89</v>
      </c>
    </row>
    <row r="15" spans="1:7" ht="15.75" customHeight="1" x14ac:dyDescent="0.25">
      <c r="A15" s="13" t="s">
        <v>23</v>
      </c>
      <c r="B15" s="141">
        <v>800</v>
      </c>
      <c r="C15" s="187">
        <v>1.1499999999999999</v>
      </c>
      <c r="D15" s="15"/>
      <c r="E15" s="141">
        <v>800</v>
      </c>
      <c r="F15" s="187">
        <v>1.18</v>
      </c>
    </row>
    <row r="16" spans="1:7" ht="15.75" customHeight="1" x14ac:dyDescent="0.25">
      <c r="A16" s="13" t="s">
        <v>24</v>
      </c>
      <c r="B16" s="141">
        <v>300</v>
      </c>
      <c r="C16" s="187">
        <v>1.46</v>
      </c>
      <c r="D16" s="15"/>
      <c r="E16" s="141">
        <v>300</v>
      </c>
      <c r="F16" s="187">
        <v>1.49</v>
      </c>
    </row>
    <row r="17" spans="1:6" ht="12.75" x14ac:dyDescent="0.2">
      <c r="D17" s="2"/>
    </row>
    <row r="18" spans="1:6" ht="12.75" x14ac:dyDescent="0.2">
      <c r="A18" s="1" t="s">
        <v>25</v>
      </c>
      <c r="D18" s="2"/>
    </row>
    <row r="19" spans="1:6" ht="12.75" x14ac:dyDescent="0.2">
      <c r="A19" s="10" t="s">
        <v>26</v>
      </c>
      <c r="B19" s="16">
        <v>765.77</v>
      </c>
      <c r="D19" s="2"/>
      <c r="E19" s="16">
        <v>801</v>
      </c>
    </row>
    <row r="20" spans="1:6" ht="12.75" x14ac:dyDescent="0.2">
      <c r="A20" s="10" t="s">
        <v>27</v>
      </c>
      <c r="B20" s="16">
        <v>7000</v>
      </c>
      <c r="D20" s="2"/>
      <c r="E20" s="16">
        <v>7000</v>
      </c>
      <c r="F20" s="18" t="s">
        <v>112</v>
      </c>
    </row>
    <row r="21" spans="1:6" ht="12.75" x14ac:dyDescent="0.2">
      <c r="D21" s="2"/>
      <c r="E21" s="16">
        <v>8000</v>
      </c>
      <c r="F21" s="18" t="s">
        <v>113</v>
      </c>
    </row>
    <row r="22" spans="1:6" ht="15.75" customHeight="1" x14ac:dyDescent="0.2">
      <c r="D22" s="2"/>
    </row>
    <row r="23" spans="1:6" s="185" customFormat="1" ht="15.75" customHeight="1" x14ac:dyDescent="0.25">
      <c r="A23" s="12" t="s">
        <v>120</v>
      </c>
      <c r="D23" s="2"/>
    </row>
    <row r="24" spans="1:6" s="185" customFormat="1" ht="15.75" customHeight="1" x14ac:dyDescent="0.2">
      <c r="A24" s="10" t="s">
        <v>124</v>
      </c>
      <c r="C24" s="16">
        <v>970</v>
      </c>
      <c r="D24" s="2"/>
      <c r="E24" s="16">
        <v>970</v>
      </c>
    </row>
    <row r="25" spans="1:6" s="185" customFormat="1" ht="15.75" customHeight="1" x14ac:dyDescent="0.2">
      <c r="A25" s="10" t="s">
        <v>125</v>
      </c>
      <c r="C25" s="16">
        <v>475</v>
      </c>
      <c r="D25" s="2"/>
      <c r="E25" s="16">
        <v>475</v>
      </c>
    </row>
    <row r="27" spans="1:6" ht="15.75" customHeight="1" x14ac:dyDescent="0.2">
      <c r="A27" s="1" t="s">
        <v>107</v>
      </c>
    </row>
    <row r="28" spans="1:6" ht="140.25" customHeight="1" x14ac:dyDescent="0.2">
      <c r="A28" s="252" t="s">
        <v>103</v>
      </c>
      <c r="B28" s="252"/>
      <c r="C28" s="252"/>
      <c r="D28" s="252"/>
      <c r="E28" s="252"/>
      <c r="F28" s="252"/>
    </row>
  </sheetData>
  <sheetProtection sheet="1" objects="1" scenarios="1"/>
  <mergeCells count="3">
    <mergeCell ref="B2:C2"/>
    <mergeCell ref="E2:F2"/>
    <mergeCell ref="A28:F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PSU - bonus</vt:lpstr>
      <vt:lpstr>Capacité accueil collectif</vt:lpstr>
      <vt:lpstr>Capacité accueil familial</vt:lpstr>
      <vt:lpstr>Barèmes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THEVENIAUD 031</dc:creator>
  <cp:lastModifiedBy>Guy FUMOUX 031</cp:lastModifiedBy>
  <cp:lastPrinted>2023-12-04T12:41:18Z</cp:lastPrinted>
  <dcterms:created xsi:type="dcterms:W3CDTF">2023-02-16T09:32:40Z</dcterms:created>
  <dcterms:modified xsi:type="dcterms:W3CDTF">2025-02-04T07:41:26Z</dcterms:modified>
</cp:coreProperties>
</file>